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ubert\OneDrive\SIRA\SIRAC Minutes\2016\01 January 24th\"/>
    </mc:Choice>
  </mc:AlternateContent>
  <bookViews>
    <workbookView xWindow="105" yWindow="120" windowWidth="9315" windowHeight="4725"/>
  </bookViews>
  <sheets>
    <sheet name="Summary" sheetId="5" r:id="rId1"/>
    <sheet name="P&amp;L with YTD" sheetId="2" r:id="rId2"/>
    <sheet name="Balance sheet" sheetId="1" r:id="rId3"/>
    <sheet name="Activity P&amp;L with last year" sheetId="3" r:id="rId4"/>
    <sheet name="P&amp;L with last year" sheetId="4" r:id="rId5"/>
  </sheets>
  <definedNames>
    <definedName name="_xlnm.Print_Area" localSheetId="2">'Balance sheet'!$A:$F</definedName>
  </definedNames>
  <calcPr calcId="152511"/>
</workbook>
</file>

<file path=xl/calcChain.xml><?xml version="1.0" encoding="utf-8"?>
<calcChain xmlns="http://schemas.openxmlformats.org/spreadsheetml/2006/main">
  <c r="C33" i="5" l="1"/>
  <c r="C31" i="5"/>
  <c r="C28" i="5"/>
  <c r="C27" i="5"/>
  <c r="C26" i="5"/>
  <c r="C18" i="5"/>
  <c r="C11" i="5"/>
  <c r="C16" i="5"/>
  <c r="D15" i="5" s="1"/>
  <c r="G46" i="3"/>
  <c r="F46" i="3"/>
  <c r="D11" i="5" l="1"/>
  <c r="D13" i="5"/>
  <c r="D10" i="5"/>
  <c r="D12" i="5"/>
  <c r="D14" i="5"/>
  <c r="C19" i="5"/>
  <c r="E14" i="2"/>
  <c r="E20" i="2" s="1"/>
  <c r="C14" i="2"/>
  <c r="C20" i="2" s="1"/>
  <c r="F14" i="2" l="1"/>
  <c r="E33" i="2"/>
  <c r="E48" i="2" s="1"/>
  <c r="E49" i="2" s="1"/>
  <c r="C33" i="2"/>
  <c r="C48" i="2" s="1"/>
  <c r="C49" i="2" s="1"/>
  <c r="E14" i="4"/>
  <c r="E21" i="4" s="1"/>
  <c r="C14" i="4"/>
  <c r="C21" i="4"/>
  <c r="C54" i="4" s="1"/>
  <c r="C53" i="4"/>
  <c r="E51" i="4"/>
  <c r="E53" i="4" s="1"/>
  <c r="E54" i="4" l="1"/>
  <c r="C92" i="3"/>
  <c r="D91" i="3"/>
  <c r="D92" i="3" s="1"/>
  <c r="D70" i="3"/>
  <c r="C70" i="3"/>
  <c r="C94" i="3" s="1"/>
  <c r="D58" i="3"/>
  <c r="C58" i="3"/>
  <c r="D47" i="3"/>
  <c r="C47" i="3"/>
  <c r="D35" i="3"/>
  <c r="D37" i="3" s="1"/>
  <c r="C32" i="3"/>
  <c r="C35" i="3" s="1"/>
  <c r="D29" i="3"/>
  <c r="C29" i="3"/>
  <c r="D21" i="3"/>
  <c r="C21" i="3"/>
  <c r="D13" i="3"/>
  <c r="D96" i="3" s="1"/>
  <c r="C13" i="3"/>
  <c r="C23" i="3" s="1"/>
  <c r="C60" i="3" l="1"/>
  <c r="C97" i="3"/>
  <c r="D60" i="3"/>
  <c r="D94" i="3"/>
  <c r="C37" i="3"/>
  <c r="D97" i="3"/>
  <c r="D98" i="3"/>
  <c r="C96" i="3"/>
  <c r="D23" i="3"/>
  <c r="C98" i="3" l="1"/>
</calcChain>
</file>

<file path=xl/sharedStrings.xml><?xml version="1.0" encoding="utf-8"?>
<sst xmlns="http://schemas.openxmlformats.org/spreadsheetml/2006/main" count="267" uniqueCount="152">
  <si>
    <t>Scotland Island Residents' Association</t>
  </si>
  <si>
    <t>Balance Sheet</t>
  </si>
  <si>
    <t>As of December 2015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</si>
  <si>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</si>
  <si>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</si>
  <si>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</si>
  <si>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</si>
  <si>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</si>
  <si>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</si>
  <si>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</si>
  <si>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</si>
  <si>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</si>
  <si>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</si>
  <si>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Total Non-Current Assets</t>
  </si>
  <si>
    <t xml:space="preserve">   Debtors</t>
  </si>
  <si>
    <t xml:space="preserve">      Debtors</t>
  </si>
  <si>
    <t xml:space="preserve">      Prepayments</t>
  </si>
  <si>
    <t>Total Assets</t>
  </si>
  <si>
    <t>Liabilities</t>
  </si>
  <si>
    <t xml:space="preserve">   Current Liabilities</t>
  </si>
  <si>
    <t xml:space="preserve">      Creditors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</si>
  <si>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</si>
  <si>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</si>
  <si>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</si>
  <si>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</si>
  <si>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</si>
  <si>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</si>
  <si>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</si>
  <si>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</si>
  <si>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</si>
  <si>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</si>
  <si>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</si>
  <si>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[With Year to Date]</t>
  </si>
  <si>
    <t>December 2015</t>
  </si>
  <si>
    <t>Year to Date</t>
  </si>
  <si>
    <t>% of YTD Sales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</si>
  <si>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</si>
  <si>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</si>
  <si>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</si>
  <si>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</si>
  <si>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</si>
  <si>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</si>
  <si>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Emergency water upgrades</t>
  </si>
  <si>
    <t xml:space="preserve">   Community vehicle</t>
  </si>
  <si>
    <t xml:space="preserve">   Community hall</t>
  </si>
  <si>
    <t xml:space="preserve">   Interest</t>
  </si>
  <si>
    <t xml:space="preserve">   Other income</t>
  </si>
  <si>
    <t>Total Income</t>
  </si>
  <si>
    <t>Expenses</t>
  </si>
  <si>
    <t xml:space="preserve">   Accounting</t>
  </si>
  <si>
    <t xml:space="preserve">   Advocacy (CP etc)</t>
  </si>
  <si>
    <t xml:space="preserve">   Auditor</t>
  </si>
  <si>
    <t xml:space="preserve">   Bank charges</t>
  </si>
  <si>
    <t xml:space="preserve">   Cleaning</t>
  </si>
  <si>
    <t xml:space="preserve">   Community projects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</si>
  <si>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</si>
  <si>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</si>
  <si>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</si>
  <si>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</si>
  <si>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</si>
  <si>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Total Emergency water monitors</t>
  </si>
  <si>
    <t xml:space="preserve">   Emergency water - line mntnce</t>
  </si>
  <si>
    <t xml:space="preserve">   Emergency water - rates</t>
  </si>
  <si>
    <t xml:space="preserve">   Honorariums</t>
  </si>
  <si>
    <t xml:space="preserve">   Insurance</t>
  </si>
  <si>
    <t xml:space="preserve">   Maintenance</t>
  </si>
  <si>
    <t xml:space="preserve">   Meeting costs</t>
  </si>
  <si>
    <t xml:space="preserve">   Postage</t>
  </si>
  <si>
    <t xml:space="preserve">   Print and stationery</t>
  </si>
  <si>
    <t xml:space="preserve">   Social functions</t>
  </si>
  <si>
    <t xml:space="preserve">   Software - Accounts/office</t>
  </si>
  <si>
    <t xml:space="preserve">   Software - Membership</t>
  </si>
  <si>
    <t xml:space="preserve">   Software - Voting, surveys</t>
  </si>
  <si>
    <t xml:space="preserve">   Telecoms and internet</t>
  </si>
  <si>
    <t xml:space="preserve">   Website design, maintenance</t>
  </si>
  <si>
    <t>Total Expenses</t>
  </si>
  <si>
    <t>Net Profit/(Loss)</t>
  </si>
  <si>
    <t>Activity Profit &amp; Loss Statement</t>
  </si>
  <si>
    <t>July 2014 To December 2015</t>
  </si>
  <si>
    <t>6 months to
 Dec 2015</t>
  </si>
  <si>
    <t>Full YE2015</t>
  </si>
  <si>
    <t>Community Hall</t>
  </si>
  <si>
    <t>Community hall</t>
  </si>
  <si>
    <t>Expense</t>
  </si>
  <si>
    <t>Cleaning</t>
  </si>
  <si>
    <t>Electricity, gas, fuel</t>
  </si>
  <si>
    <t>Honorariums</t>
  </si>
  <si>
    <t>Insurance</t>
  </si>
  <si>
    <t>Maintenance</t>
  </si>
  <si>
    <t>Total Expense</t>
  </si>
  <si>
    <t>Community Vehicle</t>
  </si>
  <si>
    <t>Community vehicle</t>
  </si>
  <si>
    <t>Provision</t>
  </si>
  <si>
    <t>Emergency Water</t>
  </si>
  <si>
    <t>Line 1 income</t>
  </si>
  <si>
    <t>Line 2 income</t>
  </si>
  <si>
    <t>Line 3 income</t>
  </si>
  <si>
    <t>Emergency water upgrades</t>
  </si>
  <si>
    <t>Interest</t>
  </si>
  <si>
    <t>Accounting</t>
  </si>
  <si>
    <t>Bank charges</t>
  </si>
  <si>
    <t>Monitor line 1</t>
  </si>
  <si>
    <t>Monitor line 2</t>
  </si>
  <si>
    <t>Monitor line 3</t>
  </si>
  <si>
    <t>Emergency water - line mntnce</t>
  </si>
  <si>
    <t>Emergency water - rates</t>
  </si>
  <si>
    <t>Membership</t>
  </si>
  <si>
    <t>Memberships</t>
  </si>
  <si>
    <t>Grants received</t>
  </si>
  <si>
    <t>Other income</t>
  </si>
  <si>
    <t>Advocacy (CP etc)</t>
  </si>
  <si>
    <t>Community projects</t>
  </si>
  <si>
    <t>Meeting costs</t>
  </si>
  <si>
    <t>Postage</t>
  </si>
  <si>
    <t>Print and stationery</t>
  </si>
  <si>
    <t>Social functions</t>
  </si>
  <si>
    <t>Software - Accounts/office</t>
  </si>
  <si>
    <t>Software - Membership, old</t>
  </si>
  <si>
    <t>Software - Membership</t>
  </si>
  <si>
    <t>Software - Voting, surveys</t>
  </si>
  <si>
    <t>Statutory costs</t>
  </si>
  <si>
    <t>TUG levies</t>
  </si>
  <si>
    <t>Telecoms and internet</t>
  </si>
  <si>
    <t>Website design, maintenance</t>
  </si>
  <si>
    <t>Net Result</t>
  </si>
  <si>
    <t>Profit &amp; Loss [With Last Year]</t>
  </si>
  <si>
    <t>This Year</t>
  </si>
  <si>
    <t>Last Year</t>
  </si>
  <si>
    <t xml:space="preserve">   Grants received</t>
  </si>
  <si>
    <t xml:space="preserve">   Community Vehicle to YE2015</t>
  </si>
  <si>
    <t xml:space="preserve">   Software - Membership, old</t>
  </si>
  <si>
    <t xml:space="preserve">   Statutory costs</t>
  </si>
  <si>
    <t xml:space="preserve">   TUG levies</t>
  </si>
  <si>
    <t xml:space="preserve">   Provision</t>
  </si>
  <si>
    <t>Covering July 2014 To Dec 2015</t>
  </si>
  <si>
    <t>12 months</t>
  </si>
  <si>
    <t>6 months</t>
  </si>
  <si>
    <t xml:space="preserve">  Total water sales</t>
  </si>
  <si>
    <t>Water is charged at the rate of $2.276 per Kilolitre</t>
  </si>
  <si>
    <t>2016 YTD</t>
  </si>
  <si>
    <t>2015 full year</t>
  </si>
  <si>
    <t>At a glance data</t>
  </si>
  <si>
    <t>Profit and loss</t>
  </si>
  <si>
    <t xml:space="preserve">   Emergency water</t>
  </si>
  <si>
    <t xml:space="preserve">   Debtors and prepayments</t>
  </si>
  <si>
    <t xml:space="preserve">   Creditors</t>
  </si>
  <si>
    <t>Net assets</t>
  </si>
  <si>
    <t>Key balance sheet data at 31/12/2016</t>
  </si>
  <si>
    <t>Six months to December 2015</t>
  </si>
  <si>
    <t>December</t>
  </si>
  <si>
    <t>The price of water to residents is $4 per Kilolitre plus $10 booking fee</t>
  </si>
  <si>
    <t>Water monitors charge 80 cents per Kilolitre plus $10 per booking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</si>
</sst>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  <numFmt numFmtId="169" formatCode="0.0%;[Red]\-0.0%"/>
  </numFmts>
  <fonts count="12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8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double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justify"/>
    </xf>
    <xf numFmtId="49" fontId="5" fillId="3" borderId="4" xfId="0" applyNumberFormat="1" applyFont="1" applyFill="1" applyBorder="1"/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1" xfId="0" applyNumberFormat="1" applyFont="1" applyFill="1" applyBorder="1" applyAlignment="1">
      <alignment horizontal="left" vertical="top"/>
    </xf>
    <xf numFmtId="49" fontId="6" fillId="2" borderId="10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0" fontId="7" fillId="3" borderId="3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/>
    </xf>
    <xf numFmtId="167" fontId="6" fillId="2" borderId="10" xfId="0" applyNumberFormat="1" applyFont="1" applyFill="1" applyBorder="1" applyAlignment="1">
      <alignment horizontal="right" vertical="top"/>
    </xf>
    <xf numFmtId="167" fontId="6" fillId="2" borderId="12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9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vertical="top"/>
    </xf>
    <xf numFmtId="0" fontId="0" fillId="0" borderId="0" xfId="0" applyAlignment="1">
      <alignment horizontal="center"/>
    </xf>
    <xf numFmtId="168" fontId="6" fillId="0" borderId="0" xfId="0" applyNumberFormat="1" applyFont="1" applyAlignment="1">
      <alignment vertical="top" wrapText="1"/>
    </xf>
    <xf numFmtId="0" fontId="2" fillId="0" borderId="0" xfId="0" applyFont="1"/>
    <xf numFmtId="166" fontId="6" fillId="2" borderId="14" xfId="0" applyNumberFormat="1" applyFont="1" applyFill="1" applyBorder="1" applyAlignment="1">
      <alignment horizontal="right" vertical="top"/>
    </xf>
    <xf numFmtId="166" fontId="6" fillId="2" borderId="13" xfId="0" applyNumberFormat="1" applyFont="1" applyFill="1" applyBorder="1" applyAlignment="1">
      <alignment horizontal="right" vertical="top"/>
    </xf>
    <xf numFmtId="168" fontId="6" fillId="2" borderId="13" xfId="0" applyNumberFormat="1" applyFont="1" applyFill="1" applyBorder="1" applyAlignment="1">
      <alignment horizontal="right" vertical="top"/>
    </xf>
    <xf numFmtId="168" fontId="6" fillId="2" borderId="16" xfId="0" applyNumberFormat="1" applyFont="1" applyFill="1" applyBorder="1" applyAlignment="1">
      <alignment horizontal="right" vertical="top"/>
    </xf>
    <xf numFmtId="166" fontId="6" fillId="2" borderId="15" xfId="0" applyNumberFormat="1" applyFont="1" applyFill="1" applyBorder="1" applyAlignment="1">
      <alignment horizontal="right" vertical="top"/>
    </xf>
    <xf numFmtId="169" fontId="6" fillId="2" borderId="12" xfId="0" applyNumberFormat="1" applyFont="1" applyFill="1" applyBorder="1" applyAlignment="1">
      <alignment horizontal="right" vertical="top"/>
    </xf>
    <xf numFmtId="169" fontId="6" fillId="2" borderId="18" xfId="0" applyNumberFormat="1" applyFont="1" applyFill="1" applyBorder="1" applyAlignment="1">
      <alignment horizontal="right" vertical="top"/>
    </xf>
    <xf numFmtId="169" fontId="6" fillId="2" borderId="17" xfId="0" applyNumberFormat="1" applyFont="1" applyFill="1" applyBorder="1" applyAlignment="1">
      <alignment horizontal="right" vertical="top"/>
    </xf>
    <xf numFmtId="169" fontId="6" fillId="2" borderId="19" xfId="0" applyNumberFormat="1" applyFont="1" applyFill="1" applyBorder="1" applyAlignment="1">
      <alignment horizontal="right" vertical="top"/>
    </xf>
    <xf numFmtId="10" fontId="6" fillId="0" borderId="0" xfId="0" applyNumberFormat="1" applyFont="1"/>
    <xf numFmtId="168" fontId="6" fillId="0" borderId="0" xfId="0" applyNumberFormat="1" applyFont="1"/>
    <xf numFmtId="0" fontId="6" fillId="0" borderId="0" xfId="0" applyFont="1"/>
    <xf numFmtId="166" fontId="6" fillId="2" borderId="0" xfId="0" applyNumberFormat="1" applyFont="1" applyFill="1" applyBorder="1" applyAlignment="1">
      <alignment horizontal="right" vertical="top"/>
    </xf>
    <xf numFmtId="169" fontId="6" fillId="2" borderId="0" xfId="0" applyNumberFormat="1" applyFont="1" applyFill="1" applyBorder="1" applyAlignment="1">
      <alignment horizontal="right" vertical="top"/>
    </xf>
    <xf numFmtId="0" fontId="9" fillId="0" borderId="0" xfId="0" applyFont="1"/>
    <xf numFmtId="0" fontId="3" fillId="0" borderId="0" xfId="0" applyFont="1" applyFill="1" applyBorder="1" applyAlignment="1">
      <alignment horizontal="right"/>
    </xf>
    <xf numFmtId="49" fontId="7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left" vertical="top"/>
    </xf>
    <xf numFmtId="167" fontId="6" fillId="2" borderId="0" xfId="0" applyNumberFormat="1" applyFont="1" applyFill="1" applyBorder="1" applyAlignment="1">
      <alignment horizontal="right" vertical="top"/>
    </xf>
    <xf numFmtId="168" fontId="6" fillId="2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vertical="top"/>
    </xf>
    <xf numFmtId="49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I1" sqref="I1"/>
    </sheetView>
  </sheetViews>
  <sheetFormatPr defaultColWidth="8.85546875" defaultRowHeight="12.75" x14ac:dyDescent="0.2"/>
  <cols>
    <col min="1" max="1" width="1.140625" style="40" customWidth="1"/>
    <col min="2" max="2" width="24.28515625" style="40" customWidth="1"/>
    <col min="3" max="3" width="14.28515625" style="40" customWidth="1"/>
    <col min="4" max="4" width="16.140625" style="40" customWidth="1"/>
    <col min="5" max="5" width="5.85546875" style="40" customWidth="1"/>
    <col min="6" max="6" width="1.85546875" style="40" customWidth="1"/>
    <col min="7" max="16384" width="8.85546875" style="40"/>
  </cols>
  <sheetData>
    <row r="1" spans="1:6" x14ac:dyDescent="0.2">
      <c r="A1" s="42"/>
      <c r="B1" s="43"/>
      <c r="C1" s="44"/>
      <c r="D1" s="42"/>
      <c r="E1" s="45"/>
      <c r="F1" s="46"/>
    </row>
    <row r="2" spans="1:6" x14ac:dyDescent="0.2">
      <c r="A2" s="41"/>
      <c r="B2" s="117" t="s">
        <v>0</v>
      </c>
      <c r="C2" s="117"/>
      <c r="D2" s="117"/>
      <c r="E2" s="117"/>
      <c r="F2" s="117"/>
    </row>
    <row r="3" spans="1:6" ht="20.25" x14ac:dyDescent="0.3">
      <c r="A3" s="41"/>
      <c r="B3" s="118" t="s">
        <v>141</v>
      </c>
      <c r="C3" s="118"/>
      <c r="D3" s="118"/>
      <c r="E3" s="118"/>
      <c r="F3" s="118"/>
    </row>
    <row r="4" spans="1:6" x14ac:dyDescent="0.2">
      <c r="A4" s="41"/>
      <c r="B4" s="119" t="s">
        <v>148</v>
      </c>
      <c r="C4" s="119"/>
      <c r="D4" s="119"/>
      <c r="E4" s="119"/>
      <c r="F4" s="119"/>
    </row>
    <row r="5" spans="1:6" x14ac:dyDescent="0.2">
      <c r="A5" s="41"/>
      <c r="B5" s="50"/>
      <c r="C5" s="51"/>
      <c r="D5" s="50"/>
      <c r="E5" s="52"/>
      <c r="F5" s="103"/>
    </row>
    <row r="6" spans="1:6" x14ac:dyDescent="0.2">
      <c r="A6" s="55"/>
      <c r="B6" s="104"/>
      <c r="C6" s="105" t="s">
        <v>34</v>
      </c>
      <c r="D6" s="106" t="s">
        <v>35</v>
      </c>
    </row>
    <row r="7" spans="1:6" x14ac:dyDescent="0.2">
      <c r="A7" s="56"/>
      <c r="B7" s="12"/>
      <c r="C7" s="48"/>
      <c r="D7" s="107"/>
    </row>
    <row r="8" spans="1:6" x14ac:dyDescent="0.2">
      <c r="A8" s="56"/>
      <c r="B8" s="108" t="s">
        <v>142</v>
      </c>
      <c r="C8" s="48"/>
      <c r="D8" s="107"/>
    </row>
    <row r="9" spans="1:6" x14ac:dyDescent="0.2">
      <c r="A9" s="49"/>
      <c r="B9" s="108" t="s">
        <v>36</v>
      </c>
      <c r="C9" s="100"/>
      <c r="D9" s="109"/>
    </row>
    <row r="10" spans="1:6" x14ac:dyDescent="0.2">
      <c r="A10" s="49"/>
      <c r="B10" s="108" t="s">
        <v>37</v>
      </c>
      <c r="C10" s="100">
        <v>3907.24</v>
      </c>
      <c r="D10" s="101">
        <f t="shared" ref="D10:D15" si="0">C10/C$16</f>
        <v>8.0836911669323469E-2</v>
      </c>
    </row>
    <row r="11" spans="1:6" x14ac:dyDescent="0.2">
      <c r="A11" s="49"/>
      <c r="B11" s="108" t="s">
        <v>143</v>
      </c>
      <c r="C11" s="100">
        <f>40534+710.05</f>
        <v>41244.050000000003</v>
      </c>
      <c r="D11" s="101">
        <f t="shared" si="0"/>
        <v>0.85329839649859263</v>
      </c>
    </row>
    <row r="12" spans="1:6" x14ac:dyDescent="0.2">
      <c r="A12" s="49"/>
      <c r="B12" s="108" t="s">
        <v>43</v>
      </c>
      <c r="C12" s="100">
        <v>569.98</v>
      </c>
      <c r="D12" s="101">
        <f t="shared" si="0"/>
        <v>1.1792319620315362E-2</v>
      </c>
    </row>
    <row r="13" spans="1:6" x14ac:dyDescent="0.2">
      <c r="A13" s="49"/>
      <c r="B13" s="108" t="s">
        <v>44</v>
      </c>
      <c r="C13" s="100">
        <v>1469.1</v>
      </c>
      <c r="D13" s="101">
        <f t="shared" si="0"/>
        <v>3.0394218664172946E-2</v>
      </c>
    </row>
    <row r="14" spans="1:6" x14ac:dyDescent="0.2">
      <c r="A14" s="49"/>
      <c r="B14" s="108" t="s">
        <v>45</v>
      </c>
      <c r="C14" s="100">
        <v>544.48</v>
      </c>
      <c r="D14" s="101">
        <f t="shared" si="0"/>
        <v>1.1264749968190652E-2</v>
      </c>
    </row>
    <row r="15" spans="1:6" x14ac:dyDescent="0.2">
      <c r="A15" s="49"/>
      <c r="B15" s="108" t="s">
        <v>46</v>
      </c>
      <c r="C15" s="100">
        <v>600</v>
      </c>
      <c r="D15" s="101">
        <f t="shared" si="0"/>
        <v>1.241340357940492E-2</v>
      </c>
    </row>
    <row r="16" spans="1:6" x14ac:dyDescent="0.2">
      <c r="A16" s="49"/>
      <c r="B16" s="108" t="s">
        <v>47</v>
      </c>
      <c r="C16" s="100">
        <f>SUM(C10:C15)</f>
        <v>48334.850000000006</v>
      </c>
      <c r="D16" s="101">
        <v>1</v>
      </c>
    </row>
    <row r="17" spans="1:6" x14ac:dyDescent="0.2">
      <c r="A17" s="49"/>
      <c r="B17" s="108" t="s">
        <v>48</v>
      </c>
      <c r="C17" s="100"/>
      <c r="D17" s="101"/>
    </row>
    <row r="18" spans="1:6" x14ac:dyDescent="0.2">
      <c r="A18" s="49"/>
      <c r="B18" s="108" t="s">
        <v>75</v>
      </c>
      <c r="C18" s="110">
        <f>'P&amp;L with YTD'!E48</f>
        <v>51786.85</v>
      </c>
      <c r="D18" s="101">
        <v>1.071</v>
      </c>
    </row>
    <row r="19" spans="1:6" x14ac:dyDescent="0.2">
      <c r="A19" s="49"/>
      <c r="B19" s="108" t="s">
        <v>76</v>
      </c>
      <c r="C19" s="100">
        <f>C16-C18</f>
        <v>-3451.9999999999927</v>
      </c>
      <c r="D19" s="101">
        <v>-7.0999999999999994E-2</v>
      </c>
    </row>
    <row r="20" spans="1:6" x14ac:dyDescent="0.2">
      <c r="A20" s="57"/>
      <c r="B20" s="111"/>
      <c r="C20" s="53"/>
      <c r="D20" s="54"/>
      <c r="E20" s="53"/>
      <c r="F20" s="54"/>
    </row>
    <row r="21" spans="1:6" x14ac:dyDescent="0.2">
      <c r="A21" s="41"/>
      <c r="B21" s="112"/>
      <c r="C21" s="113"/>
      <c r="D21" s="114"/>
      <c r="E21" s="115"/>
      <c r="F21" s="116"/>
    </row>
    <row r="23" spans="1:6" x14ac:dyDescent="0.2">
      <c r="B23" s="102" t="s">
        <v>147</v>
      </c>
    </row>
    <row r="24" spans="1:6" x14ac:dyDescent="0.2">
      <c r="B24" s="99"/>
    </row>
    <row r="25" spans="1:6" x14ac:dyDescent="0.2">
      <c r="B25" s="99" t="s">
        <v>4</v>
      </c>
    </row>
    <row r="26" spans="1:6" x14ac:dyDescent="0.2">
      <c r="B26" s="99" t="s">
        <v>5</v>
      </c>
      <c r="C26" s="74">
        <f>'Balance sheet'!E13+'Balance sheet'!E14+'Balance sheet'!E17</f>
        <v>159469.89000000001</v>
      </c>
    </row>
    <row r="27" spans="1:6" x14ac:dyDescent="0.2">
      <c r="B27" s="99" t="s">
        <v>144</v>
      </c>
      <c r="C27" s="74">
        <f>'Balance sheet'!D19+'Balance sheet'!D20</f>
        <v>4872.24</v>
      </c>
      <c r="D27" s="74"/>
      <c r="E27" s="74"/>
    </row>
    <row r="28" spans="1:6" x14ac:dyDescent="0.2">
      <c r="B28" s="99"/>
      <c r="C28" s="74">
        <f>SUM(C26:C27)</f>
        <v>164342.13</v>
      </c>
      <c r="D28" s="74"/>
      <c r="E28" s="74"/>
    </row>
    <row r="29" spans="1:6" x14ac:dyDescent="0.2">
      <c r="B29" s="99"/>
      <c r="C29" s="74"/>
      <c r="D29" s="74"/>
      <c r="E29" s="74"/>
    </row>
    <row r="30" spans="1:6" x14ac:dyDescent="0.2">
      <c r="B30" s="99" t="s">
        <v>18</v>
      </c>
      <c r="C30" s="74"/>
      <c r="D30" s="74"/>
      <c r="E30" s="74"/>
    </row>
    <row r="31" spans="1:6" x14ac:dyDescent="0.2">
      <c r="B31" s="99" t="s">
        <v>145</v>
      </c>
      <c r="C31" s="74">
        <f>'Balance sheet'!F30</f>
        <v>12503.91</v>
      </c>
      <c r="D31" s="74"/>
      <c r="E31" s="74"/>
    </row>
    <row r="32" spans="1:6" x14ac:dyDescent="0.2">
      <c r="B32" s="99"/>
      <c r="C32" s="74"/>
      <c r="D32" s="74"/>
      <c r="E32" s="74"/>
    </row>
    <row r="33" spans="2:5" x14ac:dyDescent="0.2">
      <c r="B33" s="99" t="s">
        <v>146</v>
      </c>
      <c r="C33" s="74">
        <f>C28-C31</f>
        <v>151838.22</v>
      </c>
      <c r="D33" s="74"/>
      <c r="E33" s="74"/>
    </row>
    <row r="34" spans="2:5" x14ac:dyDescent="0.2">
      <c r="B34" s="99"/>
      <c r="C34" s="74"/>
      <c r="D34" s="74"/>
      <c r="E34" s="74"/>
    </row>
    <row r="35" spans="2:5" x14ac:dyDescent="0.2">
      <c r="B35" s="99"/>
      <c r="C35" s="74"/>
      <c r="D35" s="74"/>
      <c r="E35" s="74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G36" sqref="G36"/>
    </sheetView>
  </sheetViews>
  <sheetFormatPr defaultRowHeight="12.75" x14ac:dyDescent="0.2"/>
  <cols>
    <col min="1" max="1" width="1.140625" customWidth="1"/>
    <col min="2" max="2" width="24.28515625" customWidth="1"/>
    <col min="3" max="3" width="14.28515625" customWidth="1"/>
    <col min="4" max="4" width="5.42578125" customWidth="1"/>
    <col min="5" max="5" width="12.140625" customWidth="1"/>
    <col min="6" max="6" width="14.7109375" customWidth="1"/>
  </cols>
  <sheetData>
    <row r="1" spans="1:6" x14ac:dyDescent="0.2">
      <c r="A1" s="42"/>
      <c r="B1" s="43"/>
      <c r="C1" s="44"/>
      <c r="D1" s="42"/>
      <c r="E1" s="45"/>
      <c r="F1" s="46"/>
    </row>
    <row r="2" spans="1:6" x14ac:dyDescent="0.2">
      <c r="A2" s="41"/>
      <c r="B2" s="122" t="s">
        <v>0</v>
      </c>
      <c r="C2" s="123"/>
      <c r="D2" s="123"/>
      <c r="E2" s="123"/>
      <c r="F2" s="124"/>
    </row>
    <row r="3" spans="1:6" ht="20.25" x14ac:dyDescent="0.3">
      <c r="A3" s="41"/>
      <c r="B3" s="125" t="s">
        <v>32</v>
      </c>
      <c r="C3" s="118"/>
      <c r="D3" s="118"/>
      <c r="E3" s="118"/>
      <c r="F3" s="126"/>
    </row>
    <row r="4" spans="1:6" x14ac:dyDescent="0.2">
      <c r="A4" s="41"/>
      <c r="B4" s="120" t="s">
        <v>33</v>
      </c>
      <c r="C4" s="119"/>
      <c r="D4" s="119"/>
      <c r="E4" s="119"/>
      <c r="F4" s="121"/>
    </row>
    <row r="5" spans="1:6" x14ac:dyDescent="0.2">
      <c r="A5" s="41"/>
      <c r="B5" s="58"/>
      <c r="C5" s="51"/>
      <c r="D5" s="50"/>
      <c r="E5" s="52"/>
      <c r="F5" s="61"/>
    </row>
    <row r="6" spans="1:6" x14ac:dyDescent="0.2">
      <c r="A6" s="55"/>
      <c r="B6" s="64"/>
      <c r="C6" s="65" t="s">
        <v>149</v>
      </c>
      <c r="D6" s="65"/>
      <c r="E6" s="66" t="s">
        <v>34</v>
      </c>
      <c r="F6" s="67" t="s">
        <v>35</v>
      </c>
    </row>
    <row r="7" spans="1:6" x14ac:dyDescent="0.2">
      <c r="A7" s="56"/>
      <c r="B7" s="59"/>
      <c r="C7" s="47"/>
      <c r="D7" s="47"/>
      <c r="E7" s="48"/>
      <c r="F7" s="62"/>
    </row>
    <row r="8" spans="1:6" x14ac:dyDescent="0.2">
      <c r="A8" s="49"/>
      <c r="B8" s="73" t="s">
        <v>36</v>
      </c>
      <c r="C8" s="74"/>
      <c r="D8" s="75"/>
      <c r="E8" s="74"/>
      <c r="F8" s="76"/>
    </row>
    <row r="9" spans="1:6" x14ac:dyDescent="0.2">
      <c r="A9" s="49"/>
      <c r="B9" s="73" t="s">
        <v>37</v>
      </c>
      <c r="C9" s="74">
        <v>163.63999999999999</v>
      </c>
      <c r="D9" s="75"/>
      <c r="E9" s="74">
        <v>3907.24</v>
      </c>
      <c r="F9" s="93">
        <v>8.1000000000000003E-2</v>
      </c>
    </row>
    <row r="10" spans="1:6" x14ac:dyDescent="0.2">
      <c r="A10" s="49"/>
      <c r="B10" s="73" t="s">
        <v>38</v>
      </c>
      <c r="C10" s="74"/>
      <c r="D10" s="75"/>
      <c r="E10" s="74"/>
      <c r="F10" s="93"/>
    </row>
    <row r="11" spans="1:6" x14ac:dyDescent="0.2">
      <c r="A11" s="49"/>
      <c r="B11" s="73" t="s">
        <v>39</v>
      </c>
      <c r="C11" s="74">
        <v>3736</v>
      </c>
      <c r="D11" s="75"/>
      <c r="E11" s="74">
        <v>21227</v>
      </c>
      <c r="F11" s="93">
        <v>0.439</v>
      </c>
    </row>
    <row r="12" spans="1:6" x14ac:dyDescent="0.2">
      <c r="A12" s="49"/>
      <c r="B12" s="73" t="s">
        <v>40</v>
      </c>
      <c r="C12" s="74">
        <v>2542</v>
      </c>
      <c r="D12" s="75"/>
      <c r="E12" s="74">
        <v>13763</v>
      </c>
      <c r="F12" s="93">
        <v>0.28499999999999998</v>
      </c>
    </row>
    <row r="13" spans="1:6" x14ac:dyDescent="0.2">
      <c r="A13" s="49"/>
      <c r="B13" s="73" t="s">
        <v>41</v>
      </c>
      <c r="C13" s="88">
        <v>1160</v>
      </c>
      <c r="D13" s="75"/>
      <c r="E13" s="74">
        <v>5544</v>
      </c>
      <c r="F13" s="94">
        <v>0.115</v>
      </c>
    </row>
    <row r="14" spans="1:6" s="40" customFormat="1" x14ac:dyDescent="0.2">
      <c r="A14" s="49"/>
      <c r="B14" s="73" t="s">
        <v>137</v>
      </c>
      <c r="C14" s="89">
        <f>SUM(C11:C13)</f>
        <v>7438</v>
      </c>
      <c r="D14" s="75"/>
      <c r="E14" s="89">
        <f>SUM(E11:E13)</f>
        <v>40534</v>
      </c>
      <c r="F14" s="95">
        <f>E14/E20</f>
        <v>0.83860816781266534</v>
      </c>
    </row>
    <row r="15" spans="1:6" x14ac:dyDescent="0.2">
      <c r="A15" s="49"/>
      <c r="B15" s="73" t="s">
        <v>42</v>
      </c>
      <c r="C15" s="74">
        <v>0</v>
      </c>
      <c r="D15" s="75"/>
      <c r="E15" s="74">
        <v>710.05</v>
      </c>
      <c r="F15" s="93">
        <v>1.4999999999999999E-2</v>
      </c>
    </row>
    <row r="16" spans="1:6" x14ac:dyDescent="0.2">
      <c r="A16" s="49"/>
      <c r="B16" s="73" t="s">
        <v>43</v>
      </c>
      <c r="C16" s="74">
        <v>0</v>
      </c>
      <c r="D16" s="75"/>
      <c r="E16" s="74">
        <v>569.98</v>
      </c>
      <c r="F16" s="93">
        <v>1.2E-2</v>
      </c>
    </row>
    <row r="17" spans="1:6" x14ac:dyDescent="0.2">
      <c r="A17" s="49"/>
      <c r="B17" s="73" t="s">
        <v>44</v>
      </c>
      <c r="C17" s="74">
        <v>583.64</v>
      </c>
      <c r="D17" s="75"/>
      <c r="E17" s="74">
        <v>1469.1</v>
      </c>
      <c r="F17" s="93">
        <v>0.03</v>
      </c>
    </row>
    <row r="18" spans="1:6" x14ac:dyDescent="0.2">
      <c r="A18" s="49"/>
      <c r="B18" s="73" t="s">
        <v>45</v>
      </c>
      <c r="C18" s="74">
        <v>125.2</v>
      </c>
      <c r="D18" s="75"/>
      <c r="E18" s="74">
        <v>544.48</v>
      </c>
      <c r="F18" s="93">
        <v>1.0999999999999999E-2</v>
      </c>
    </row>
    <row r="19" spans="1:6" x14ac:dyDescent="0.2">
      <c r="A19" s="49"/>
      <c r="B19" s="73" t="s">
        <v>46</v>
      </c>
      <c r="C19" s="74">
        <v>600</v>
      </c>
      <c r="D19" s="75"/>
      <c r="E19" s="74">
        <v>600</v>
      </c>
      <c r="F19" s="94">
        <v>1.2E-2</v>
      </c>
    </row>
    <row r="20" spans="1:6" x14ac:dyDescent="0.2">
      <c r="A20" s="49"/>
      <c r="B20" s="73" t="s">
        <v>47</v>
      </c>
      <c r="C20" s="89">
        <f>SUM(C9:C19)-C14</f>
        <v>8910.48</v>
      </c>
      <c r="D20" s="75"/>
      <c r="E20" s="89">
        <f>SUM(E9:E19)-E14</f>
        <v>48334.849999999991</v>
      </c>
      <c r="F20" s="95">
        <v>1</v>
      </c>
    </row>
    <row r="21" spans="1:6" x14ac:dyDescent="0.2">
      <c r="A21" s="49"/>
      <c r="B21" s="73" t="s">
        <v>48</v>
      </c>
      <c r="C21" s="74"/>
      <c r="D21" s="75"/>
      <c r="E21" s="74"/>
      <c r="F21" s="93"/>
    </row>
    <row r="22" spans="1:6" x14ac:dyDescent="0.2">
      <c r="A22" s="49"/>
      <c r="B22" s="73" t="s">
        <v>49</v>
      </c>
      <c r="C22" s="74">
        <v>315</v>
      </c>
      <c r="D22" s="75"/>
      <c r="E22" s="74">
        <v>2160</v>
      </c>
      <c r="F22" s="93">
        <v>4.4999999999999998E-2</v>
      </c>
    </row>
    <row r="23" spans="1:6" x14ac:dyDescent="0.2">
      <c r="A23" s="49"/>
      <c r="B23" s="73" t="s">
        <v>50</v>
      </c>
      <c r="C23" s="74">
        <v>54.54</v>
      </c>
      <c r="D23" s="75"/>
      <c r="E23" s="74">
        <v>54.54</v>
      </c>
      <c r="F23" s="93">
        <v>1E-3</v>
      </c>
    </row>
    <row r="24" spans="1:6" x14ac:dyDescent="0.2">
      <c r="A24" s="49"/>
      <c r="B24" s="73" t="s">
        <v>51</v>
      </c>
      <c r="C24" s="74">
        <v>0</v>
      </c>
      <c r="D24" s="75"/>
      <c r="E24" s="74">
        <v>380</v>
      </c>
      <c r="F24" s="93">
        <v>8.0000000000000002E-3</v>
      </c>
    </row>
    <row r="25" spans="1:6" x14ac:dyDescent="0.2">
      <c r="A25" s="49"/>
      <c r="B25" s="73" t="s">
        <v>52</v>
      </c>
      <c r="C25" s="74">
        <v>11.68</v>
      </c>
      <c r="D25" s="75"/>
      <c r="E25" s="74">
        <v>127.88</v>
      </c>
      <c r="F25" s="93">
        <v>3.0000000000000001E-3</v>
      </c>
    </row>
    <row r="26" spans="1:6" x14ac:dyDescent="0.2">
      <c r="A26" s="49"/>
      <c r="B26" s="73" t="s">
        <v>53</v>
      </c>
      <c r="C26" s="74">
        <v>298.64</v>
      </c>
      <c r="D26" s="75"/>
      <c r="E26" s="74">
        <v>1831.4</v>
      </c>
      <c r="F26" s="93">
        <v>3.7999999999999999E-2</v>
      </c>
    </row>
    <row r="27" spans="1:6" x14ac:dyDescent="0.2">
      <c r="A27" s="49"/>
      <c r="B27" s="73" t="s">
        <v>54</v>
      </c>
      <c r="C27" s="74">
        <v>0</v>
      </c>
      <c r="D27" s="75"/>
      <c r="E27" s="74">
        <v>500</v>
      </c>
      <c r="F27" s="93">
        <v>0.01</v>
      </c>
    </row>
    <row r="28" spans="1:6" x14ac:dyDescent="0.2">
      <c r="A28" s="49"/>
      <c r="B28" s="73" t="s">
        <v>55</v>
      </c>
      <c r="C28" s="74">
        <v>493.29</v>
      </c>
      <c r="D28" s="75"/>
      <c r="E28" s="74">
        <v>1033.24</v>
      </c>
      <c r="F28" s="93">
        <v>2.1000000000000001E-2</v>
      </c>
    </row>
    <row r="29" spans="1:6" x14ac:dyDescent="0.2">
      <c r="A29" s="49"/>
      <c r="B29" s="73" t="s">
        <v>56</v>
      </c>
      <c r="C29" s="74"/>
      <c r="D29" s="75"/>
      <c r="E29" s="74"/>
      <c r="F29" s="93"/>
    </row>
    <row r="30" spans="1:6" x14ac:dyDescent="0.2">
      <c r="A30" s="49"/>
      <c r="B30" s="73" t="s">
        <v>57</v>
      </c>
      <c r="C30" s="74">
        <v>1040</v>
      </c>
      <c r="D30" s="75"/>
      <c r="E30" s="74">
        <v>6138.17</v>
      </c>
      <c r="F30" s="93">
        <v>0.127</v>
      </c>
    </row>
    <row r="31" spans="1:6" x14ac:dyDescent="0.2">
      <c r="A31" s="49"/>
      <c r="B31" s="73" t="s">
        <v>58</v>
      </c>
      <c r="C31" s="74">
        <v>820.4</v>
      </c>
      <c r="D31" s="75"/>
      <c r="E31" s="74">
        <v>4240.07</v>
      </c>
      <c r="F31" s="93">
        <v>8.7999999999999995E-2</v>
      </c>
    </row>
    <row r="32" spans="1:6" x14ac:dyDescent="0.2">
      <c r="A32" s="49"/>
      <c r="B32" s="73" t="s">
        <v>59</v>
      </c>
      <c r="C32" s="74">
        <v>360</v>
      </c>
      <c r="D32" s="75"/>
      <c r="E32" s="74">
        <v>1712.73</v>
      </c>
      <c r="F32" s="93">
        <v>3.5000000000000003E-2</v>
      </c>
    </row>
    <row r="33" spans="1:7" x14ac:dyDescent="0.2">
      <c r="A33" s="49"/>
      <c r="B33" s="73" t="s">
        <v>60</v>
      </c>
      <c r="C33" s="74">
        <f>SUM(C30:C32)</f>
        <v>2220.4</v>
      </c>
      <c r="D33" s="75"/>
      <c r="E33" s="74">
        <f>SUM(E30:E32)</f>
        <v>12090.97</v>
      </c>
      <c r="F33" s="93">
        <v>0.25</v>
      </c>
    </row>
    <row r="34" spans="1:7" x14ac:dyDescent="0.2">
      <c r="A34" s="49"/>
      <c r="B34" s="73" t="s">
        <v>61</v>
      </c>
      <c r="C34" s="74">
        <v>0</v>
      </c>
      <c r="D34" s="75"/>
      <c r="E34" s="74">
        <v>5251.11</v>
      </c>
      <c r="F34" s="93">
        <v>0.109</v>
      </c>
    </row>
    <row r="35" spans="1:7" x14ac:dyDescent="0.2">
      <c r="A35" s="49"/>
      <c r="B35" s="73" t="s">
        <v>62</v>
      </c>
      <c r="C35" s="74">
        <v>9522.7800000000007</v>
      </c>
      <c r="D35" s="75"/>
      <c r="E35" s="74">
        <v>17904.78</v>
      </c>
      <c r="F35" s="93">
        <v>0.37</v>
      </c>
      <c r="G35" s="87"/>
    </row>
    <row r="36" spans="1:7" x14ac:dyDescent="0.2">
      <c r="A36" s="49"/>
      <c r="B36" s="73" t="s">
        <v>63</v>
      </c>
      <c r="C36" s="74">
        <v>375</v>
      </c>
      <c r="D36" s="75"/>
      <c r="E36" s="74">
        <v>1125</v>
      </c>
      <c r="F36" s="93">
        <v>2.3E-2</v>
      </c>
    </row>
    <row r="37" spans="1:7" x14ac:dyDescent="0.2">
      <c r="A37" s="49"/>
      <c r="B37" s="73" t="s">
        <v>64</v>
      </c>
      <c r="C37" s="74">
        <v>543.58000000000004</v>
      </c>
      <c r="D37" s="75"/>
      <c r="E37" s="74">
        <v>3196.38</v>
      </c>
      <c r="F37" s="93">
        <v>6.6000000000000003E-2</v>
      </c>
    </row>
    <row r="38" spans="1:7" x14ac:dyDescent="0.2">
      <c r="A38" s="49"/>
      <c r="B38" s="73" t="s">
        <v>65</v>
      </c>
      <c r="C38" s="74">
        <v>427.41</v>
      </c>
      <c r="D38" s="75"/>
      <c r="E38" s="74">
        <v>528.33000000000004</v>
      </c>
      <c r="F38" s="93">
        <v>1.0999999999999999E-2</v>
      </c>
    </row>
    <row r="39" spans="1:7" x14ac:dyDescent="0.2">
      <c r="A39" s="49"/>
      <c r="B39" s="73" t="s">
        <v>66</v>
      </c>
      <c r="C39" s="74">
        <v>240.09</v>
      </c>
      <c r="D39" s="75"/>
      <c r="E39" s="74">
        <v>295.73</v>
      </c>
      <c r="F39" s="93">
        <v>6.0000000000000001E-3</v>
      </c>
    </row>
    <row r="40" spans="1:7" x14ac:dyDescent="0.2">
      <c r="A40" s="49"/>
      <c r="B40" s="73" t="s">
        <v>67</v>
      </c>
      <c r="C40" s="74">
        <v>0</v>
      </c>
      <c r="D40" s="75"/>
      <c r="E40" s="74">
        <v>5.45</v>
      </c>
      <c r="F40" s="93">
        <v>0</v>
      </c>
    </row>
    <row r="41" spans="1:7" x14ac:dyDescent="0.2">
      <c r="A41" s="49"/>
      <c r="B41" s="73" t="s">
        <v>68</v>
      </c>
      <c r="C41" s="74">
        <v>109.5</v>
      </c>
      <c r="D41" s="75"/>
      <c r="E41" s="74">
        <v>271.23</v>
      </c>
      <c r="F41" s="93">
        <v>6.0000000000000001E-3</v>
      </c>
    </row>
    <row r="42" spans="1:7" x14ac:dyDescent="0.2">
      <c r="A42" s="49"/>
      <c r="B42" s="73" t="s">
        <v>69</v>
      </c>
      <c r="C42" s="74">
        <v>2374.41</v>
      </c>
      <c r="D42" s="75"/>
      <c r="E42" s="74">
        <v>2374.41</v>
      </c>
      <c r="F42" s="93">
        <v>4.9000000000000002E-2</v>
      </c>
    </row>
    <row r="43" spans="1:7" x14ac:dyDescent="0.2">
      <c r="A43" s="49"/>
      <c r="B43" s="73" t="s">
        <v>70</v>
      </c>
      <c r="C43" s="74">
        <v>38.64</v>
      </c>
      <c r="D43" s="75"/>
      <c r="E43" s="74">
        <v>193.2</v>
      </c>
      <c r="F43" s="93">
        <v>4.0000000000000001E-3</v>
      </c>
    </row>
    <row r="44" spans="1:7" x14ac:dyDescent="0.2">
      <c r="A44" s="49"/>
      <c r="B44" s="73" t="s">
        <v>71</v>
      </c>
      <c r="C44" s="74">
        <v>0</v>
      </c>
      <c r="D44" s="75"/>
      <c r="E44" s="74">
        <v>1641.98</v>
      </c>
      <c r="F44" s="93">
        <v>3.4000000000000002E-2</v>
      </c>
    </row>
    <row r="45" spans="1:7" x14ac:dyDescent="0.2">
      <c r="A45" s="49"/>
      <c r="B45" s="73" t="s">
        <v>72</v>
      </c>
      <c r="C45" s="74">
        <v>274.95</v>
      </c>
      <c r="D45" s="75"/>
      <c r="E45" s="74">
        <v>274.95</v>
      </c>
      <c r="F45" s="93">
        <v>6.0000000000000001E-3</v>
      </c>
    </row>
    <row r="46" spans="1:7" x14ac:dyDescent="0.2">
      <c r="A46" s="49"/>
      <c r="B46" s="73" t="s">
        <v>73</v>
      </c>
      <c r="C46" s="74">
        <v>0</v>
      </c>
      <c r="D46" s="75"/>
      <c r="E46" s="74">
        <v>270.91000000000003</v>
      </c>
      <c r="F46" s="93">
        <v>6.0000000000000001E-3</v>
      </c>
    </row>
    <row r="47" spans="1:7" x14ac:dyDescent="0.2">
      <c r="A47" s="49"/>
      <c r="B47" s="73" t="s">
        <v>74</v>
      </c>
      <c r="C47" s="88">
        <v>0</v>
      </c>
      <c r="D47" s="75"/>
      <c r="E47" s="88">
        <v>275.36</v>
      </c>
      <c r="F47" s="94">
        <v>6.0000000000000001E-3</v>
      </c>
    </row>
    <row r="48" spans="1:7" x14ac:dyDescent="0.2">
      <c r="A48" s="49"/>
      <c r="B48" s="73" t="s">
        <v>75</v>
      </c>
      <c r="C48" s="91">
        <f>SUM(C22:C47)-C33</f>
        <v>17299.91</v>
      </c>
      <c r="D48" s="75"/>
      <c r="E48" s="90">
        <f>SUM(E22:E47)-E33</f>
        <v>51786.85</v>
      </c>
      <c r="F48" s="96">
        <v>1.071</v>
      </c>
    </row>
    <row r="49" spans="1:6" ht="13.5" thickBot="1" x14ac:dyDescent="0.25">
      <c r="A49" s="49"/>
      <c r="B49" s="73" t="s">
        <v>76</v>
      </c>
      <c r="C49" s="92">
        <f>C20-C48</f>
        <v>-8389.43</v>
      </c>
      <c r="D49" s="75"/>
      <c r="E49" s="92">
        <f>E20-E48</f>
        <v>-3452.0000000000073</v>
      </c>
      <c r="F49" s="95">
        <v>-7.0999999999999994E-2</v>
      </c>
    </row>
    <row r="50" spans="1:6" ht="13.5" thickTop="1" x14ac:dyDescent="0.2">
      <c r="A50" s="57"/>
      <c r="B50" s="60"/>
      <c r="C50" s="53"/>
      <c r="D50" s="54"/>
      <c r="E50" s="53"/>
      <c r="F50" s="63"/>
    </row>
    <row r="51" spans="1:6" x14ac:dyDescent="0.2">
      <c r="A51" s="41"/>
      <c r="B51" s="68"/>
      <c r="C51" s="69"/>
      <c r="D51" s="70"/>
      <c r="E51" s="71"/>
      <c r="F51" s="72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8"/>
  <sheetViews>
    <sheetView showGridLines="0" workbookViewId="0"/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8" customWidth="1"/>
    <col min="7" max="12" width="12.7109375" style="1" customWidth="1"/>
    <col min="13" max="16384" width="9" style="1"/>
  </cols>
  <sheetData>
    <row r="1" spans="1:15" ht="6.95" customHeight="1" x14ac:dyDescent="0.2">
      <c r="A1" s="3"/>
      <c r="B1" s="4"/>
      <c r="C1" s="4"/>
      <c r="D1" s="4"/>
      <c r="E1" s="4"/>
      <c r="F1" s="7"/>
      <c r="G1" s="3"/>
    </row>
    <row r="2" spans="1:15" ht="20.25" customHeight="1" x14ac:dyDescent="0.2">
      <c r="A2" s="2"/>
      <c r="B2" s="122" t="s">
        <v>0</v>
      </c>
      <c r="C2" s="123"/>
      <c r="D2" s="123"/>
      <c r="E2" s="123"/>
      <c r="F2" s="124"/>
      <c r="G2" s="2"/>
    </row>
    <row r="3" spans="1:15" ht="22.5" customHeight="1" x14ac:dyDescent="0.3">
      <c r="A3" s="2"/>
      <c r="B3" s="125" t="s">
        <v>1</v>
      </c>
      <c r="C3" s="118"/>
      <c r="D3" s="118"/>
      <c r="E3" s="118"/>
      <c r="F3" s="126"/>
      <c r="G3" s="2"/>
    </row>
    <row r="4" spans="1:15" ht="12" x14ac:dyDescent="0.2">
      <c r="A4" s="2"/>
      <c r="B4" s="120" t="s">
        <v>2</v>
      </c>
      <c r="C4" s="119"/>
      <c r="D4" s="119"/>
      <c r="E4" s="119"/>
      <c r="F4" s="121"/>
      <c r="G4" s="2"/>
    </row>
    <row r="5" spans="1:15" ht="7.5" customHeight="1" x14ac:dyDescent="0.2">
      <c r="A5" s="2"/>
      <c r="B5" s="23"/>
      <c r="C5" s="19"/>
      <c r="D5" s="19"/>
      <c r="E5" s="19"/>
      <c r="F5" s="27"/>
      <c r="G5" s="2"/>
    </row>
    <row r="6" spans="1:15" s="6" customFormat="1" ht="11.25" customHeight="1" x14ac:dyDescent="0.2">
      <c r="A6" s="20"/>
      <c r="B6" s="30"/>
      <c r="C6" s="30"/>
      <c r="D6" s="30"/>
      <c r="E6" s="30"/>
      <c r="F6" s="31"/>
      <c r="G6" s="20"/>
    </row>
    <row r="7" spans="1:15" s="13" customFormat="1" ht="2.1" customHeight="1" x14ac:dyDescent="0.2">
      <c r="A7" s="21"/>
      <c r="B7" s="24"/>
      <c r="C7" s="12"/>
      <c r="D7" s="12"/>
      <c r="E7" s="12"/>
      <c r="F7" s="28"/>
      <c r="G7" s="21"/>
    </row>
    <row r="8" spans="1:15" s="5" customFormat="1" ht="12.75" customHeight="1" x14ac:dyDescent="0.2">
      <c r="A8" s="18"/>
      <c r="B8" s="35" t="s">
        <v>4</v>
      </c>
      <c r="C8" s="36" t="s">
        <v>3</v>
      </c>
      <c r="D8" s="37"/>
      <c r="E8" s="37"/>
      <c r="F8" s="38"/>
      <c r="G8" s="11"/>
      <c r="H8" s="10"/>
      <c r="I8" s="9"/>
      <c r="J8" s="9"/>
      <c r="K8" s="9"/>
      <c r="L8" s="9"/>
      <c r="M8" s="9"/>
      <c r="N8" s="9"/>
      <c r="O8" s="9"/>
    </row>
    <row r="9" spans="1:15" s="5" customFormat="1" ht="12.75" customHeight="1" x14ac:dyDescent="0.2">
      <c r="A9" s="18"/>
      <c r="B9" s="35" t="s">
        <v>5</v>
      </c>
      <c r="C9" s="36" t="s">
        <v>3</v>
      </c>
      <c r="D9" s="37"/>
      <c r="E9" s="37"/>
      <c r="F9" s="38"/>
      <c r="G9" s="11"/>
      <c r="H9" s="10"/>
      <c r="I9" s="9"/>
      <c r="J9" s="9"/>
      <c r="K9" s="9"/>
      <c r="L9" s="9"/>
      <c r="M9" s="9"/>
      <c r="N9" s="9"/>
      <c r="O9" s="9"/>
    </row>
    <row r="10" spans="1:15" s="5" customFormat="1" ht="12.75" customHeight="1" x14ac:dyDescent="0.2">
      <c r="A10" s="18"/>
      <c r="B10" s="35" t="s">
        <v>6</v>
      </c>
      <c r="C10" s="36" t="s">
        <v>3</v>
      </c>
      <c r="D10" s="37">
        <v>3445.57</v>
      </c>
      <c r="E10" s="37"/>
      <c r="F10" s="38"/>
      <c r="G10" s="11"/>
      <c r="H10" s="10"/>
      <c r="I10" s="9"/>
      <c r="J10" s="9"/>
      <c r="K10" s="9"/>
      <c r="L10" s="9"/>
      <c r="M10" s="9"/>
      <c r="N10" s="9"/>
      <c r="O10" s="9"/>
    </row>
    <row r="11" spans="1:15" s="5" customFormat="1" ht="12.75" customHeight="1" x14ac:dyDescent="0.2">
      <c r="A11" s="18"/>
      <c r="B11" s="35" t="s">
        <v>7</v>
      </c>
      <c r="C11" s="36" t="s">
        <v>3</v>
      </c>
      <c r="D11" s="37">
        <v>24140.94</v>
      </c>
      <c r="E11" s="37"/>
      <c r="F11" s="38"/>
      <c r="G11" s="11"/>
      <c r="H11" s="10"/>
      <c r="I11" s="9"/>
      <c r="J11" s="9"/>
      <c r="K11" s="9"/>
      <c r="L11" s="9"/>
      <c r="M11" s="9"/>
      <c r="N11" s="9"/>
      <c r="O11" s="9"/>
    </row>
    <row r="12" spans="1:15" s="5" customFormat="1" ht="12.75" customHeight="1" x14ac:dyDescent="0.2">
      <c r="A12" s="18"/>
      <c r="B12" s="35" t="s">
        <v>8</v>
      </c>
      <c r="C12" s="36" t="s">
        <v>3</v>
      </c>
      <c r="D12" s="37">
        <v>46617.86</v>
      </c>
      <c r="E12" s="37"/>
      <c r="F12" s="38"/>
      <c r="G12" s="11"/>
      <c r="H12" s="10"/>
      <c r="I12" s="9"/>
      <c r="J12" s="9"/>
      <c r="K12" s="9"/>
      <c r="L12" s="9"/>
      <c r="M12" s="9"/>
      <c r="N12" s="9"/>
      <c r="O12" s="9"/>
    </row>
    <row r="13" spans="1:15" s="5" customFormat="1" ht="12.75" customHeight="1" x14ac:dyDescent="0.2">
      <c r="A13" s="18"/>
      <c r="B13" s="35" t="s">
        <v>9</v>
      </c>
      <c r="C13" s="36" t="s">
        <v>3</v>
      </c>
      <c r="D13" s="37"/>
      <c r="E13" s="37">
        <v>74204.37</v>
      </c>
      <c r="F13" s="38"/>
      <c r="G13" s="11"/>
      <c r="H13" s="10"/>
      <c r="I13" s="9"/>
      <c r="J13" s="9"/>
      <c r="K13" s="9"/>
      <c r="L13" s="9"/>
      <c r="M13" s="9"/>
      <c r="N13" s="9"/>
      <c r="O13" s="9"/>
    </row>
    <row r="14" spans="1:15" s="5" customFormat="1" ht="12.75" customHeight="1" x14ac:dyDescent="0.2">
      <c r="A14" s="18"/>
      <c r="B14" s="35" t="s">
        <v>10</v>
      </c>
      <c r="C14" s="36" t="s">
        <v>3</v>
      </c>
      <c r="D14" s="37"/>
      <c r="E14" s="37">
        <v>265.52</v>
      </c>
      <c r="F14" s="38"/>
      <c r="G14" s="11"/>
      <c r="H14" s="10"/>
      <c r="I14" s="9"/>
      <c r="J14" s="9"/>
      <c r="K14" s="9"/>
      <c r="L14" s="9"/>
      <c r="M14" s="9"/>
      <c r="N14" s="9"/>
      <c r="O14" s="9"/>
    </row>
    <row r="15" spans="1:15" s="5" customFormat="1" ht="12.75" customHeight="1" x14ac:dyDescent="0.2">
      <c r="A15" s="18"/>
      <c r="B15" s="35" t="s">
        <v>11</v>
      </c>
      <c r="C15" s="36" t="s">
        <v>3</v>
      </c>
      <c r="D15" s="37"/>
      <c r="E15" s="37"/>
      <c r="F15" s="38"/>
      <c r="G15" s="11"/>
      <c r="H15" s="10"/>
      <c r="I15" s="9"/>
      <c r="J15" s="9"/>
      <c r="K15" s="9"/>
      <c r="L15" s="9"/>
      <c r="M15" s="9"/>
      <c r="N15" s="9"/>
      <c r="O15" s="9"/>
    </row>
    <row r="16" spans="1:15" s="5" customFormat="1" ht="12.75" customHeight="1" x14ac:dyDescent="0.2">
      <c r="A16" s="18"/>
      <c r="B16" s="35" t="s">
        <v>12</v>
      </c>
      <c r="C16" s="36" t="s">
        <v>3</v>
      </c>
      <c r="D16" s="37">
        <v>85000</v>
      </c>
      <c r="E16" s="37"/>
      <c r="F16" s="38"/>
      <c r="G16" s="11"/>
      <c r="H16" s="10"/>
      <c r="I16" s="9"/>
      <c r="J16" s="9"/>
      <c r="K16" s="9"/>
      <c r="L16" s="9"/>
      <c r="M16" s="9"/>
      <c r="N16" s="9"/>
      <c r="O16" s="9"/>
    </row>
    <row r="17" spans="1:15" s="5" customFormat="1" ht="12.75" customHeight="1" x14ac:dyDescent="0.2">
      <c r="A17" s="18"/>
      <c r="B17" s="35" t="s">
        <v>13</v>
      </c>
      <c r="C17" s="36" t="s">
        <v>3</v>
      </c>
      <c r="D17" s="37"/>
      <c r="E17" s="37">
        <v>85000</v>
      </c>
      <c r="F17" s="38"/>
      <c r="G17" s="11"/>
      <c r="H17" s="10"/>
      <c r="I17" s="9"/>
      <c r="J17" s="9"/>
      <c r="K17" s="9"/>
      <c r="L17" s="9"/>
      <c r="M17" s="9"/>
      <c r="N17" s="9"/>
      <c r="O17" s="9"/>
    </row>
    <row r="18" spans="1:15" s="5" customFormat="1" ht="12.75" customHeight="1" x14ac:dyDescent="0.2">
      <c r="A18" s="18"/>
      <c r="B18" s="35" t="s">
        <v>14</v>
      </c>
      <c r="C18" s="36" t="s">
        <v>3</v>
      </c>
      <c r="D18" s="37"/>
      <c r="E18" s="37"/>
      <c r="F18" s="38"/>
      <c r="G18" s="11"/>
      <c r="H18" s="10"/>
      <c r="I18" s="9"/>
      <c r="J18" s="9"/>
      <c r="K18" s="9"/>
      <c r="L18" s="9"/>
      <c r="M18" s="9"/>
      <c r="N18" s="9"/>
      <c r="O18" s="9"/>
    </row>
    <row r="19" spans="1:15" s="5" customFormat="1" ht="12.75" customHeight="1" x14ac:dyDescent="0.2">
      <c r="A19" s="18"/>
      <c r="B19" s="35" t="s">
        <v>15</v>
      </c>
      <c r="C19" s="36" t="s">
        <v>3</v>
      </c>
      <c r="D19" s="37">
        <v>3241.5</v>
      </c>
      <c r="E19" s="37"/>
      <c r="F19" s="38"/>
      <c r="G19" s="11"/>
      <c r="H19" s="10"/>
      <c r="I19" s="9"/>
      <c r="J19" s="9"/>
      <c r="K19" s="9"/>
      <c r="L19" s="9"/>
      <c r="M19" s="9"/>
      <c r="N19" s="9"/>
      <c r="O19" s="9"/>
    </row>
    <row r="20" spans="1:15" s="5" customFormat="1" ht="12.75" customHeight="1" x14ac:dyDescent="0.2">
      <c r="A20" s="18"/>
      <c r="B20" s="35" t="s">
        <v>16</v>
      </c>
      <c r="C20" s="36" t="s">
        <v>3</v>
      </c>
      <c r="D20" s="37">
        <v>1630.74</v>
      </c>
      <c r="E20" s="37"/>
      <c r="F20" s="38"/>
      <c r="G20" s="11"/>
      <c r="H20" s="10"/>
      <c r="I20" s="9"/>
      <c r="J20" s="9"/>
      <c r="K20" s="9"/>
      <c r="L20" s="9"/>
      <c r="M20" s="9"/>
      <c r="N20" s="9"/>
      <c r="O20" s="9"/>
    </row>
    <row r="21" spans="1:15" s="5" customFormat="1" ht="12.75" customHeight="1" x14ac:dyDescent="0.2">
      <c r="A21" s="18"/>
      <c r="B21" s="35" t="s">
        <v>17</v>
      </c>
      <c r="C21" s="36" t="s">
        <v>3</v>
      </c>
      <c r="D21" s="37"/>
      <c r="E21" s="37"/>
      <c r="F21" s="38">
        <v>164342.13</v>
      </c>
      <c r="G21" s="11"/>
      <c r="H21" s="10"/>
      <c r="I21" s="9"/>
      <c r="J21" s="9"/>
      <c r="K21" s="9"/>
      <c r="L21" s="9"/>
      <c r="M21" s="9"/>
      <c r="N21" s="9"/>
      <c r="O21" s="9"/>
    </row>
    <row r="22" spans="1:15" s="5" customFormat="1" ht="12.75" customHeight="1" x14ac:dyDescent="0.2">
      <c r="A22" s="18"/>
      <c r="B22" s="35" t="s">
        <v>18</v>
      </c>
      <c r="C22" s="36" t="s">
        <v>3</v>
      </c>
      <c r="D22" s="37"/>
      <c r="E22" s="37"/>
      <c r="F22" s="38"/>
      <c r="G22" s="11"/>
      <c r="H22" s="10"/>
      <c r="I22" s="9"/>
      <c r="J22" s="9"/>
      <c r="K22" s="9"/>
      <c r="L22" s="9"/>
      <c r="M22" s="9"/>
      <c r="N22" s="9"/>
      <c r="O22" s="9"/>
    </row>
    <row r="23" spans="1:15" s="5" customFormat="1" ht="12.75" customHeight="1" x14ac:dyDescent="0.2">
      <c r="A23" s="18"/>
      <c r="B23" s="35" t="s">
        <v>19</v>
      </c>
      <c r="C23" s="36" t="s">
        <v>3</v>
      </c>
      <c r="D23" s="37"/>
      <c r="E23" s="37"/>
      <c r="F23" s="38"/>
      <c r="G23" s="11"/>
      <c r="H23" s="10"/>
      <c r="I23" s="9"/>
      <c r="J23" s="9"/>
      <c r="K23" s="9"/>
      <c r="L23" s="9"/>
      <c r="M23" s="9"/>
      <c r="N23" s="9"/>
      <c r="O23" s="9"/>
    </row>
    <row r="24" spans="1:15" s="5" customFormat="1" ht="12.75" customHeight="1" x14ac:dyDescent="0.2">
      <c r="A24" s="18"/>
      <c r="B24" s="35" t="s">
        <v>20</v>
      </c>
      <c r="C24" s="36" t="s">
        <v>3</v>
      </c>
      <c r="D24" s="37">
        <v>13338.3</v>
      </c>
      <c r="E24" s="37"/>
      <c r="F24" s="38"/>
      <c r="G24" s="11"/>
      <c r="H24" s="86"/>
      <c r="I24" s="9"/>
      <c r="J24" s="9"/>
      <c r="K24" s="9"/>
      <c r="L24" s="9"/>
      <c r="M24" s="9"/>
      <c r="N24" s="9"/>
      <c r="O24" s="9"/>
    </row>
    <row r="25" spans="1:15" s="5" customFormat="1" ht="12.75" customHeight="1" x14ac:dyDescent="0.2">
      <c r="A25" s="18"/>
      <c r="B25" s="35" t="s">
        <v>21</v>
      </c>
      <c r="C25" s="36" t="s">
        <v>3</v>
      </c>
      <c r="D25" s="37"/>
      <c r="E25" s="37">
        <v>13338.3</v>
      </c>
      <c r="F25" s="38"/>
      <c r="G25" s="11"/>
      <c r="H25" s="10"/>
      <c r="I25" s="9"/>
      <c r="J25" s="9"/>
      <c r="K25" s="9"/>
      <c r="L25" s="9"/>
      <c r="M25" s="9"/>
      <c r="N25" s="9"/>
      <c r="O25" s="9"/>
    </row>
    <row r="26" spans="1:15" s="5" customFormat="1" ht="12.75" customHeight="1" x14ac:dyDescent="0.2">
      <c r="A26" s="18"/>
      <c r="B26" s="35" t="s">
        <v>22</v>
      </c>
      <c r="C26" s="36" t="s">
        <v>3</v>
      </c>
      <c r="D26" s="37"/>
      <c r="E26" s="37"/>
      <c r="F26" s="38"/>
      <c r="G26" s="11"/>
      <c r="H26" s="10"/>
      <c r="I26" s="9"/>
      <c r="J26" s="9"/>
      <c r="K26" s="9"/>
      <c r="L26" s="9"/>
      <c r="M26" s="9"/>
      <c r="N26" s="9"/>
      <c r="O26" s="9"/>
    </row>
    <row r="27" spans="1:15" s="5" customFormat="1" ht="12.75" customHeight="1" x14ac:dyDescent="0.2">
      <c r="A27" s="18"/>
      <c r="B27" s="35" t="s">
        <v>23</v>
      </c>
      <c r="C27" s="36" t="s">
        <v>3</v>
      </c>
      <c r="D27" s="37">
        <v>511.6</v>
      </c>
      <c r="E27" s="37"/>
      <c r="F27" s="38"/>
      <c r="G27" s="11"/>
      <c r="H27" s="10"/>
      <c r="I27" s="9"/>
      <c r="J27" s="9"/>
      <c r="K27" s="9"/>
      <c r="L27" s="9"/>
      <c r="M27" s="9"/>
      <c r="N27" s="9"/>
      <c r="O27" s="9"/>
    </row>
    <row r="28" spans="1:15" s="5" customFormat="1" ht="12.75" customHeight="1" x14ac:dyDescent="0.2">
      <c r="A28" s="18"/>
      <c r="B28" s="35" t="s">
        <v>24</v>
      </c>
      <c r="C28" s="36" t="s">
        <v>3</v>
      </c>
      <c r="D28" s="37">
        <v>-1345.99</v>
      </c>
      <c r="E28" s="37"/>
      <c r="F28" s="38"/>
      <c r="G28" s="11"/>
      <c r="H28" s="10"/>
      <c r="I28" s="9"/>
      <c r="J28" s="9"/>
      <c r="K28" s="9"/>
      <c r="L28" s="9"/>
      <c r="M28" s="9"/>
      <c r="N28" s="9"/>
      <c r="O28" s="9"/>
    </row>
    <row r="29" spans="1:15" s="5" customFormat="1" ht="12.75" customHeight="1" x14ac:dyDescent="0.2">
      <c r="A29" s="18"/>
      <c r="B29" s="35" t="s">
        <v>25</v>
      </c>
      <c r="C29" s="36" t="s">
        <v>3</v>
      </c>
      <c r="D29" s="37"/>
      <c r="E29" s="37">
        <v>-834.39</v>
      </c>
      <c r="F29" s="38"/>
      <c r="G29" s="11"/>
      <c r="H29" s="10"/>
      <c r="I29" s="9"/>
      <c r="J29" s="9"/>
      <c r="K29" s="9"/>
      <c r="L29" s="9"/>
      <c r="M29" s="9"/>
      <c r="N29" s="9"/>
      <c r="O29" s="9"/>
    </row>
    <row r="30" spans="1:15" s="5" customFormat="1" ht="12.75" customHeight="1" x14ac:dyDescent="0.2">
      <c r="A30" s="18"/>
      <c r="B30" s="35" t="s">
        <v>26</v>
      </c>
      <c r="C30" s="36" t="s">
        <v>3</v>
      </c>
      <c r="D30" s="37"/>
      <c r="E30" s="37"/>
      <c r="F30" s="38">
        <v>12503.91</v>
      </c>
      <c r="G30" s="11"/>
      <c r="H30" s="10"/>
      <c r="I30" s="9"/>
      <c r="J30" s="9"/>
      <c r="K30" s="9"/>
      <c r="L30" s="9"/>
      <c r="M30" s="9"/>
      <c r="N30" s="9"/>
      <c r="O30" s="9"/>
    </row>
    <row r="31" spans="1:15" s="5" customFormat="1" ht="12.75" customHeight="1" x14ac:dyDescent="0.2">
      <c r="A31" s="18"/>
      <c r="B31" s="35" t="s">
        <v>27</v>
      </c>
      <c r="C31" s="36"/>
      <c r="D31" s="37"/>
      <c r="E31" s="37"/>
      <c r="F31" s="38">
        <v>151838.22</v>
      </c>
      <c r="G31" s="11"/>
      <c r="H31" s="10"/>
      <c r="I31" s="9"/>
      <c r="J31" s="9"/>
      <c r="K31" s="9"/>
      <c r="L31" s="9"/>
      <c r="M31" s="9"/>
      <c r="N31" s="9"/>
      <c r="O31" s="9"/>
    </row>
    <row r="32" spans="1:15" s="5" customFormat="1" ht="12.75" customHeight="1" x14ac:dyDescent="0.2">
      <c r="A32" s="18"/>
      <c r="B32" s="35" t="s">
        <v>28</v>
      </c>
      <c r="C32" s="36" t="s">
        <v>3</v>
      </c>
      <c r="D32" s="37"/>
      <c r="E32" s="37"/>
      <c r="F32" s="38"/>
      <c r="G32" s="11"/>
      <c r="H32" s="10"/>
      <c r="I32" s="9"/>
      <c r="J32" s="9"/>
      <c r="K32" s="9"/>
      <c r="L32" s="9"/>
      <c r="M32" s="9"/>
      <c r="N32" s="9"/>
      <c r="O32" s="9"/>
    </row>
    <row r="33" spans="1:15" s="5" customFormat="1" ht="12.75" customHeight="1" x14ac:dyDescent="0.2">
      <c r="A33" s="18"/>
      <c r="B33" s="35" t="s">
        <v>29</v>
      </c>
      <c r="C33" s="36" t="s">
        <v>3</v>
      </c>
      <c r="D33" s="37"/>
      <c r="E33" s="37">
        <v>155290.22</v>
      </c>
      <c r="F33" s="38"/>
      <c r="G33" s="11"/>
      <c r="H33" s="10"/>
      <c r="I33" s="9"/>
      <c r="J33" s="9"/>
      <c r="K33" s="9"/>
      <c r="L33" s="9"/>
      <c r="M33" s="9"/>
      <c r="N33" s="9"/>
      <c r="O33" s="9"/>
    </row>
    <row r="34" spans="1:15" s="5" customFormat="1" ht="12.75" customHeight="1" x14ac:dyDescent="0.2">
      <c r="A34" s="18"/>
      <c r="B34" s="35" t="s">
        <v>30</v>
      </c>
      <c r="C34" s="36" t="s">
        <v>3</v>
      </c>
      <c r="D34" s="37"/>
      <c r="E34" s="37">
        <v>-3452</v>
      </c>
      <c r="F34" s="38"/>
      <c r="G34" s="11"/>
      <c r="H34" s="10"/>
      <c r="I34" s="9"/>
      <c r="J34" s="9"/>
      <c r="K34" s="9"/>
      <c r="L34" s="9"/>
      <c r="M34" s="9"/>
      <c r="N34" s="9"/>
      <c r="O34" s="9"/>
    </row>
    <row r="35" spans="1:15" s="5" customFormat="1" ht="12.75" customHeight="1" x14ac:dyDescent="0.2">
      <c r="A35" s="18"/>
      <c r="B35" s="35" t="s">
        <v>31</v>
      </c>
      <c r="C35" s="36" t="s">
        <v>3</v>
      </c>
      <c r="D35" s="37"/>
      <c r="E35" s="37"/>
      <c r="F35" s="38">
        <v>151838.22</v>
      </c>
      <c r="G35" s="11"/>
      <c r="H35" s="10"/>
      <c r="I35" s="9"/>
      <c r="J35" s="9"/>
      <c r="K35" s="9"/>
      <c r="L35" s="9"/>
      <c r="M35" s="9"/>
      <c r="N35" s="9"/>
      <c r="O35" s="9"/>
    </row>
    <row r="36" spans="1:15" s="5" customFormat="1" ht="12.75" customHeight="1" x14ac:dyDescent="0.2">
      <c r="A36" s="18"/>
      <c r="B36" s="35"/>
      <c r="C36" s="36"/>
      <c r="D36" s="37"/>
      <c r="E36" s="37"/>
      <c r="F36" s="38"/>
      <c r="G36" s="11"/>
      <c r="H36" s="10"/>
      <c r="I36" s="9"/>
      <c r="J36" s="9"/>
      <c r="K36" s="9"/>
      <c r="L36" s="9"/>
      <c r="M36" s="9"/>
      <c r="N36" s="9"/>
      <c r="O36" s="9"/>
    </row>
    <row r="37" spans="1:15" s="17" customFormat="1" ht="2.1" customHeight="1" x14ac:dyDescent="0.2">
      <c r="A37" s="22"/>
      <c r="B37" s="25"/>
      <c r="C37" s="14"/>
      <c r="D37" s="14"/>
      <c r="E37" s="14"/>
      <c r="F37" s="29"/>
      <c r="G37" s="26"/>
      <c r="H37" s="15"/>
      <c r="I37" s="16"/>
      <c r="J37" s="16"/>
      <c r="K37" s="16"/>
      <c r="L37" s="16"/>
      <c r="M37" s="16"/>
      <c r="N37" s="16"/>
      <c r="O37" s="16"/>
    </row>
    <row r="38" spans="1:15" s="2" customFormat="1" ht="12" x14ac:dyDescent="0.2">
      <c r="B38" s="32"/>
      <c r="C38" s="33"/>
      <c r="D38" s="33"/>
      <c r="E38" s="33"/>
      <c r="F38" s="34"/>
      <c r="G38" s="11"/>
    </row>
    <row r="39" spans="1:15" ht="12" x14ac:dyDescent="0.2">
      <c r="G39" s="11"/>
    </row>
    <row r="40" spans="1:15" ht="12" x14ac:dyDescent="0.2">
      <c r="G40" s="11"/>
    </row>
    <row r="41" spans="1:15" ht="12.75" x14ac:dyDescent="0.2">
      <c r="B41"/>
      <c r="C41"/>
      <c r="D41"/>
      <c r="E41"/>
      <c r="G41" s="11"/>
    </row>
    <row r="42" spans="1:15" ht="12.75" x14ac:dyDescent="0.2">
      <c r="B42"/>
      <c r="C42"/>
      <c r="D42"/>
      <c r="E42"/>
      <c r="G42" s="11"/>
    </row>
    <row r="43" spans="1:15" ht="12.75" x14ac:dyDescent="0.2">
      <c r="B43"/>
      <c r="C43"/>
      <c r="D43"/>
      <c r="E43"/>
      <c r="G43" s="11"/>
    </row>
    <row r="44" spans="1:15" ht="12.75" x14ac:dyDescent="0.2">
      <c r="B44"/>
      <c r="C44"/>
      <c r="D44"/>
      <c r="E44"/>
    </row>
    <row r="45" spans="1:15" ht="12.75" x14ac:dyDescent="0.2">
      <c r="B45"/>
      <c r="C45"/>
      <c r="D45"/>
      <c r="E45"/>
    </row>
    <row r="46" spans="1:15" ht="12.75" x14ac:dyDescent="0.2">
      <c r="B46"/>
      <c r="C46"/>
      <c r="D46"/>
      <c r="E46"/>
    </row>
    <row r="47" spans="1:15" ht="12.75" x14ac:dyDescent="0.2">
      <c r="B47"/>
      <c r="C47"/>
      <c r="D47"/>
      <c r="E47"/>
    </row>
    <row r="48" spans="1:15" ht="12.75" x14ac:dyDescent="0.2">
      <c r="B48"/>
      <c r="C48"/>
      <c r="D48"/>
      <c r="E48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91" workbookViewId="0"/>
  </sheetViews>
  <sheetFormatPr defaultRowHeight="12.75" x14ac:dyDescent="0.2"/>
  <cols>
    <col min="1" max="1" width="1.140625" customWidth="1"/>
    <col min="2" max="2" width="26.85546875" customWidth="1"/>
    <col min="3" max="4" width="15.28515625" customWidth="1"/>
    <col min="6" max="6" width="9.140625" bestFit="1" customWidth="1"/>
  </cols>
  <sheetData>
    <row r="1" spans="1:4" x14ac:dyDescent="0.2">
      <c r="A1" s="42"/>
      <c r="B1" s="43"/>
      <c r="C1" s="44"/>
      <c r="D1" s="46"/>
    </row>
    <row r="2" spans="1:4" x14ac:dyDescent="0.2">
      <c r="A2" s="41"/>
      <c r="B2" s="122" t="s">
        <v>0</v>
      </c>
      <c r="C2" s="123"/>
      <c r="D2" s="124"/>
    </row>
    <row r="3" spans="1:4" ht="20.25" x14ac:dyDescent="0.3">
      <c r="A3" s="41"/>
      <c r="B3" s="125" t="s">
        <v>77</v>
      </c>
      <c r="C3" s="118"/>
      <c r="D3" s="126"/>
    </row>
    <row r="4" spans="1:4" x14ac:dyDescent="0.2">
      <c r="A4" s="41"/>
      <c r="B4" s="120" t="s">
        <v>78</v>
      </c>
      <c r="C4" s="119"/>
      <c r="D4" s="121"/>
    </row>
    <row r="5" spans="1:4" x14ac:dyDescent="0.2">
      <c r="A5" s="41"/>
      <c r="B5" s="58"/>
      <c r="C5" s="51"/>
      <c r="D5" s="61"/>
    </row>
    <row r="6" spans="1:4" ht="32.450000000000003" customHeight="1" x14ac:dyDescent="0.2">
      <c r="A6" s="55"/>
      <c r="B6" s="64"/>
      <c r="C6" s="39" t="s">
        <v>79</v>
      </c>
      <c r="D6" s="65" t="s">
        <v>80</v>
      </c>
    </row>
    <row r="7" spans="1:4" ht="11.45" customHeight="1" x14ac:dyDescent="0.2">
      <c r="A7" s="56"/>
      <c r="B7" s="59"/>
      <c r="C7" s="47"/>
      <c r="D7" s="62"/>
    </row>
    <row r="8" spans="1:4" ht="11.45" customHeight="1" x14ac:dyDescent="0.2">
      <c r="A8" s="77"/>
      <c r="B8" s="78"/>
      <c r="C8" s="37"/>
      <c r="D8" s="38"/>
    </row>
    <row r="9" spans="1:4" ht="11.45" customHeight="1" x14ac:dyDescent="0.2">
      <c r="A9" s="77"/>
      <c r="B9" s="79" t="s">
        <v>81</v>
      </c>
      <c r="C9" s="80"/>
      <c r="D9" s="38"/>
    </row>
    <row r="10" spans="1:4" ht="11.45" customHeight="1" x14ac:dyDescent="0.2">
      <c r="A10" s="77"/>
      <c r="B10" s="78"/>
      <c r="C10" s="37"/>
      <c r="D10" s="38"/>
    </row>
    <row r="11" spans="1:4" ht="11.45" customHeight="1" x14ac:dyDescent="0.2">
      <c r="A11" s="77"/>
      <c r="B11" s="78" t="s">
        <v>36</v>
      </c>
      <c r="C11" s="37"/>
      <c r="D11" s="38"/>
    </row>
    <row r="12" spans="1:4" ht="11.45" customHeight="1" x14ac:dyDescent="0.2">
      <c r="A12" s="77"/>
      <c r="B12" s="78" t="s">
        <v>82</v>
      </c>
      <c r="C12" s="37">
        <v>1469.1</v>
      </c>
      <c r="D12" s="38">
        <v>5318.21</v>
      </c>
    </row>
    <row r="13" spans="1:4" ht="11.45" customHeight="1" x14ac:dyDescent="0.2">
      <c r="A13" s="77"/>
      <c r="B13" s="78" t="s">
        <v>47</v>
      </c>
      <c r="C13" s="37">
        <f>SUM(C12)</f>
        <v>1469.1</v>
      </c>
      <c r="D13" s="38">
        <f>SUM(D12)</f>
        <v>5318.21</v>
      </c>
    </row>
    <row r="14" spans="1:4" ht="11.45" customHeight="1" x14ac:dyDescent="0.2">
      <c r="A14" s="77"/>
      <c r="B14" s="78"/>
      <c r="C14" s="37"/>
      <c r="D14" s="38"/>
    </row>
    <row r="15" spans="1:4" ht="11.45" customHeight="1" x14ac:dyDescent="0.2">
      <c r="A15" s="77"/>
      <c r="B15" s="78" t="s">
        <v>83</v>
      </c>
      <c r="C15" s="37"/>
      <c r="D15" s="38"/>
    </row>
    <row r="16" spans="1:4" ht="11.45" customHeight="1" x14ac:dyDescent="0.2">
      <c r="A16" s="77"/>
      <c r="B16" s="78" t="s">
        <v>84</v>
      </c>
      <c r="C16" s="37">
        <v>1777.76</v>
      </c>
      <c r="D16" s="38">
        <v>2779.69</v>
      </c>
    </row>
    <row r="17" spans="1:4" ht="11.45" customHeight="1" x14ac:dyDescent="0.2">
      <c r="A17" s="77"/>
      <c r="B17" s="78" t="s">
        <v>85</v>
      </c>
      <c r="C17" s="37">
        <v>863.11</v>
      </c>
      <c r="D17" s="38">
        <v>1601.4</v>
      </c>
    </row>
    <row r="18" spans="1:4" ht="11.45" customHeight="1" x14ac:dyDescent="0.2">
      <c r="A18" s="77"/>
      <c r="B18" s="78" t="s">
        <v>86</v>
      </c>
      <c r="C18" s="37">
        <v>500</v>
      </c>
      <c r="D18" s="38">
        <v>1000</v>
      </c>
    </row>
    <row r="19" spans="1:4" ht="11.45" customHeight="1" x14ac:dyDescent="0.2">
      <c r="A19" s="77"/>
      <c r="B19" s="78" t="s">
        <v>87</v>
      </c>
      <c r="C19" s="37"/>
      <c r="D19" s="38">
        <v>609.5</v>
      </c>
    </row>
    <row r="20" spans="1:4" ht="11.45" customHeight="1" x14ac:dyDescent="0.2">
      <c r="A20" s="77"/>
      <c r="B20" s="78" t="s">
        <v>88</v>
      </c>
      <c r="C20" s="37">
        <v>7.82</v>
      </c>
      <c r="D20" s="38">
        <v>27.73</v>
      </c>
    </row>
    <row r="21" spans="1:4" ht="11.45" customHeight="1" x14ac:dyDescent="0.2">
      <c r="A21" s="77"/>
      <c r="B21" s="78" t="s">
        <v>89</v>
      </c>
      <c r="C21" s="37">
        <f>SUM(C16:C20)</f>
        <v>3148.69</v>
      </c>
      <c r="D21" s="38">
        <f>SUM(D16:D20)</f>
        <v>6018.32</v>
      </c>
    </row>
    <row r="22" spans="1:4" ht="11.45" customHeight="1" x14ac:dyDescent="0.2">
      <c r="A22" s="77"/>
      <c r="B22" s="78"/>
      <c r="C22" s="37"/>
      <c r="D22" s="38"/>
    </row>
    <row r="23" spans="1:4" ht="11.45" customHeight="1" x14ac:dyDescent="0.2">
      <c r="A23" s="77"/>
      <c r="B23" s="78" t="s">
        <v>76</v>
      </c>
      <c r="C23" s="37">
        <f>C13-C21</f>
        <v>-1679.5900000000001</v>
      </c>
      <c r="D23" s="38">
        <f>D13-D21</f>
        <v>-700.10999999999967</v>
      </c>
    </row>
    <row r="24" spans="1:4" ht="11.45" customHeight="1" x14ac:dyDescent="0.2">
      <c r="A24" s="77"/>
      <c r="B24" s="78"/>
      <c r="C24" s="37"/>
      <c r="D24" s="38"/>
    </row>
    <row r="25" spans="1:4" ht="11.45" customHeight="1" x14ac:dyDescent="0.2">
      <c r="A25" s="77"/>
      <c r="B25" s="79" t="s">
        <v>90</v>
      </c>
      <c r="C25" s="80"/>
      <c r="D25" s="38"/>
    </row>
    <row r="26" spans="1:4" ht="11.45" customHeight="1" x14ac:dyDescent="0.2">
      <c r="A26" s="77"/>
      <c r="B26" s="78"/>
      <c r="C26" s="37"/>
      <c r="D26" s="38"/>
    </row>
    <row r="27" spans="1:4" ht="11.45" customHeight="1" x14ac:dyDescent="0.2">
      <c r="A27" s="77"/>
      <c r="B27" s="78" t="s">
        <v>36</v>
      </c>
      <c r="C27" s="37"/>
      <c r="D27" s="38"/>
    </row>
    <row r="28" spans="1:4" ht="11.45" customHeight="1" x14ac:dyDescent="0.2">
      <c r="A28" s="77"/>
      <c r="B28" s="78" t="s">
        <v>91</v>
      </c>
      <c r="C28" s="37">
        <v>569.98</v>
      </c>
      <c r="D28" s="38">
        <v>22110.720000000001</v>
      </c>
    </row>
    <row r="29" spans="1:4" ht="11.45" customHeight="1" x14ac:dyDescent="0.2">
      <c r="A29" s="77"/>
      <c r="B29" s="78" t="s">
        <v>47</v>
      </c>
      <c r="C29" s="37">
        <f>SUM(C28)</f>
        <v>569.98</v>
      </c>
      <c r="D29" s="38">
        <f>SUM(D28)</f>
        <v>22110.720000000001</v>
      </c>
    </row>
    <row r="30" spans="1:4" ht="11.45" customHeight="1" x14ac:dyDescent="0.2">
      <c r="A30" s="77"/>
      <c r="B30" s="78"/>
      <c r="C30" s="37"/>
      <c r="D30" s="38"/>
    </row>
    <row r="31" spans="1:4" ht="11.45" customHeight="1" x14ac:dyDescent="0.2">
      <c r="A31" s="77"/>
      <c r="B31" s="78" t="s">
        <v>83</v>
      </c>
      <c r="C31" s="37"/>
      <c r="D31" s="38"/>
    </row>
    <row r="32" spans="1:4" ht="11.45" customHeight="1" x14ac:dyDescent="0.2">
      <c r="A32" s="77"/>
      <c r="B32" s="78" t="s">
        <v>90</v>
      </c>
      <c r="C32" s="37">
        <f>1630.37-C33</f>
        <v>1255.3699999999999</v>
      </c>
      <c r="D32" s="38">
        <v>14378.72</v>
      </c>
    </row>
    <row r="33" spans="1:10" ht="11.45" customHeight="1" x14ac:dyDescent="0.2">
      <c r="A33" s="77"/>
      <c r="B33" s="78" t="s">
        <v>86</v>
      </c>
      <c r="C33" s="37">
        <v>375</v>
      </c>
      <c r="D33" s="38">
        <v>500</v>
      </c>
    </row>
    <row r="34" spans="1:10" ht="11.45" customHeight="1" x14ac:dyDescent="0.2">
      <c r="A34" s="77"/>
      <c r="B34" s="78" t="s">
        <v>92</v>
      </c>
      <c r="C34" s="37"/>
      <c r="D34" s="38">
        <v>5000</v>
      </c>
    </row>
    <row r="35" spans="1:10" ht="11.45" customHeight="1" x14ac:dyDescent="0.2">
      <c r="A35" s="77"/>
      <c r="B35" s="78" t="s">
        <v>89</v>
      </c>
      <c r="C35" s="37">
        <f>SUM(C32:C34)</f>
        <v>1630.37</v>
      </c>
      <c r="D35" s="38">
        <f>SUM(D32:D34)</f>
        <v>19878.72</v>
      </c>
    </row>
    <row r="36" spans="1:10" ht="11.45" customHeight="1" x14ac:dyDescent="0.2">
      <c r="A36" s="77"/>
      <c r="B36" s="78"/>
      <c r="C36" s="37"/>
      <c r="D36" s="38"/>
    </row>
    <row r="37" spans="1:10" ht="11.45" customHeight="1" x14ac:dyDescent="0.2">
      <c r="A37" s="77"/>
      <c r="B37" s="78" t="s">
        <v>76</v>
      </c>
      <c r="C37" s="37">
        <f>C29-C35</f>
        <v>-1060.3899999999999</v>
      </c>
      <c r="D37" s="38">
        <f>D29-D35</f>
        <v>2232</v>
      </c>
    </row>
    <row r="38" spans="1:10" ht="11.45" customHeight="1" x14ac:dyDescent="0.2">
      <c r="A38" s="77"/>
      <c r="B38" s="78"/>
      <c r="C38" s="37"/>
      <c r="D38" s="38"/>
    </row>
    <row r="39" spans="1:10" ht="11.45" customHeight="1" x14ac:dyDescent="0.2">
      <c r="A39" s="77"/>
      <c r="B39" s="79" t="s">
        <v>93</v>
      </c>
      <c r="C39" s="80"/>
      <c r="D39" s="38"/>
    </row>
    <row r="40" spans="1:10" ht="11.45" customHeight="1" x14ac:dyDescent="0.2">
      <c r="A40" s="77"/>
      <c r="B40" s="78"/>
      <c r="C40" s="37"/>
      <c r="D40" s="38"/>
    </row>
    <row r="41" spans="1:10" ht="11.45" customHeight="1" x14ac:dyDescent="0.2">
      <c r="A41" s="77"/>
      <c r="B41" s="78" t="s">
        <v>36</v>
      </c>
      <c r="C41" s="37"/>
      <c r="D41" s="38"/>
    </row>
    <row r="42" spans="1:10" ht="11.45" customHeight="1" x14ac:dyDescent="0.2">
      <c r="A42" s="77"/>
      <c r="B42" s="78" t="s">
        <v>94</v>
      </c>
      <c r="C42" s="37">
        <v>21227</v>
      </c>
      <c r="D42" s="38">
        <v>39616.839999999997</v>
      </c>
      <c r="E42" s="99" t="s">
        <v>150</v>
      </c>
      <c r="F42" s="99"/>
      <c r="G42" s="99"/>
      <c r="H42" s="99"/>
      <c r="I42" s="99"/>
      <c r="J42" s="99"/>
    </row>
    <row r="43" spans="1:10" ht="11.45" customHeight="1" x14ac:dyDescent="0.2">
      <c r="A43" s="77"/>
      <c r="B43" s="78" t="s">
        <v>95</v>
      </c>
      <c r="C43" s="37">
        <v>13763</v>
      </c>
      <c r="D43" s="38">
        <v>23862.53</v>
      </c>
      <c r="E43" s="99"/>
      <c r="F43" s="99"/>
      <c r="G43" s="99"/>
      <c r="H43" s="99"/>
      <c r="I43" s="99"/>
      <c r="J43" s="99"/>
    </row>
    <row r="44" spans="1:10" ht="11.45" customHeight="1" x14ac:dyDescent="0.2">
      <c r="A44" s="77"/>
      <c r="B44" s="78" t="s">
        <v>96</v>
      </c>
      <c r="C44" s="37">
        <v>5544</v>
      </c>
      <c r="D44" s="38">
        <v>9294.6299999999992</v>
      </c>
      <c r="E44" s="99"/>
      <c r="F44" s="99"/>
      <c r="G44" s="99"/>
      <c r="H44" s="99"/>
      <c r="I44" s="99"/>
      <c r="J44" s="99"/>
    </row>
    <row r="45" spans="1:10" ht="11.45" customHeight="1" x14ac:dyDescent="0.2">
      <c r="A45" s="77"/>
      <c r="B45" s="78" t="s">
        <v>97</v>
      </c>
      <c r="C45" s="37">
        <v>710.05</v>
      </c>
      <c r="D45" s="38">
        <v>709.27</v>
      </c>
      <c r="E45" s="99"/>
      <c r="F45" s="99" t="s">
        <v>139</v>
      </c>
      <c r="G45" s="99" t="s">
        <v>140</v>
      </c>
      <c r="H45" s="99"/>
      <c r="I45" s="99"/>
      <c r="J45" s="99"/>
    </row>
    <row r="46" spans="1:10" ht="11.45" customHeight="1" x14ac:dyDescent="0.2">
      <c r="A46" s="77"/>
      <c r="B46" s="78" t="s">
        <v>98</v>
      </c>
      <c r="C46" s="37">
        <v>136.88</v>
      </c>
      <c r="D46" s="38">
        <v>3745.97</v>
      </c>
      <c r="E46" s="97">
        <v>0.125</v>
      </c>
      <c r="F46" s="98">
        <f>$E46*(SUM(C42:C44))</f>
        <v>5066.75</v>
      </c>
      <c r="G46" s="98">
        <f>$E46*(SUM(D42:D44))</f>
        <v>9096.75</v>
      </c>
      <c r="H46" s="99"/>
      <c r="I46" s="99"/>
      <c r="J46" s="99"/>
    </row>
    <row r="47" spans="1:10" ht="11.45" customHeight="1" x14ac:dyDescent="0.2">
      <c r="A47" s="77"/>
      <c r="B47" s="78" t="s">
        <v>47</v>
      </c>
      <c r="C47" s="37">
        <f>SUM(C42:C46)</f>
        <v>41380.93</v>
      </c>
      <c r="D47" s="38">
        <f>SUM(D42:D46)</f>
        <v>77229.240000000005</v>
      </c>
      <c r="E47" s="99"/>
      <c r="F47" s="99"/>
      <c r="G47" s="99"/>
      <c r="H47" s="99"/>
      <c r="I47" s="99"/>
      <c r="J47" s="99"/>
    </row>
    <row r="48" spans="1:10" ht="11.45" customHeight="1" x14ac:dyDescent="0.2">
      <c r="A48" s="77"/>
      <c r="B48" s="78"/>
      <c r="C48" s="37"/>
      <c r="D48" s="38"/>
      <c r="E48" s="99"/>
      <c r="F48" s="99"/>
      <c r="G48" s="99"/>
      <c r="H48" s="99"/>
      <c r="I48" s="99"/>
      <c r="J48" s="99"/>
    </row>
    <row r="49" spans="1:10" ht="11.45" customHeight="1" x14ac:dyDescent="0.2">
      <c r="A49" s="77"/>
      <c r="B49" s="78" t="s">
        <v>83</v>
      </c>
      <c r="C49" s="37"/>
      <c r="D49" s="38"/>
      <c r="E49" s="99"/>
      <c r="F49" s="99"/>
      <c r="G49" s="99"/>
      <c r="H49" s="99"/>
      <c r="I49" s="99"/>
      <c r="J49" s="99"/>
    </row>
    <row r="50" spans="1:10" ht="11.45" customHeight="1" x14ac:dyDescent="0.2">
      <c r="A50" s="77"/>
      <c r="B50" s="78" t="s">
        <v>99</v>
      </c>
      <c r="C50" s="37">
        <v>900</v>
      </c>
      <c r="D50" s="38">
        <v>0</v>
      </c>
      <c r="E50" s="99"/>
      <c r="F50" s="99"/>
      <c r="G50" s="99"/>
      <c r="H50" s="99"/>
      <c r="I50" s="99"/>
      <c r="J50" s="99"/>
    </row>
    <row r="51" spans="1:10" ht="11.45" customHeight="1" x14ac:dyDescent="0.2">
      <c r="A51" s="77"/>
      <c r="B51" s="78" t="s">
        <v>100</v>
      </c>
      <c r="C51" s="37">
        <v>5.5</v>
      </c>
      <c r="D51" s="38">
        <v>0</v>
      </c>
      <c r="E51" s="99"/>
      <c r="F51" s="99"/>
      <c r="G51" s="99"/>
      <c r="H51" s="99"/>
      <c r="I51" s="99"/>
      <c r="J51" s="99"/>
    </row>
    <row r="52" spans="1:10" ht="11.45" customHeight="1" x14ac:dyDescent="0.2">
      <c r="A52" s="77"/>
      <c r="B52" s="78" t="s">
        <v>101</v>
      </c>
      <c r="C52" s="37">
        <v>6138.17</v>
      </c>
      <c r="D52" s="38">
        <v>12761.53</v>
      </c>
      <c r="E52" s="99" t="s">
        <v>151</v>
      </c>
      <c r="F52" s="99"/>
      <c r="G52" s="99"/>
      <c r="H52" s="99"/>
      <c r="I52" s="99"/>
      <c r="J52" s="99"/>
    </row>
    <row r="53" spans="1:10" ht="11.45" customHeight="1" x14ac:dyDescent="0.2">
      <c r="A53" s="77"/>
      <c r="B53" s="78" t="s">
        <v>102</v>
      </c>
      <c r="C53" s="37">
        <v>4240.07</v>
      </c>
      <c r="D53" s="38">
        <v>7145.34</v>
      </c>
      <c r="E53" s="99"/>
      <c r="F53" s="99"/>
      <c r="G53" s="99"/>
      <c r="H53" s="99"/>
      <c r="I53" s="99"/>
      <c r="J53" s="99"/>
    </row>
    <row r="54" spans="1:10" ht="11.45" customHeight="1" x14ac:dyDescent="0.2">
      <c r="A54" s="77"/>
      <c r="B54" s="78" t="s">
        <v>103</v>
      </c>
      <c r="C54" s="37">
        <v>1712.73</v>
      </c>
      <c r="D54" s="38">
        <v>2768.37</v>
      </c>
      <c r="E54" s="99"/>
      <c r="F54" s="99"/>
      <c r="G54" s="99"/>
      <c r="H54" s="99"/>
      <c r="I54" s="99"/>
      <c r="J54" s="99"/>
    </row>
    <row r="55" spans="1:10" ht="11.45" customHeight="1" x14ac:dyDescent="0.2">
      <c r="A55" s="77"/>
      <c r="B55" s="78" t="s">
        <v>104</v>
      </c>
      <c r="C55" s="37">
        <v>5251.11</v>
      </c>
      <c r="D55" s="38">
        <v>10865.61</v>
      </c>
      <c r="E55" s="99"/>
      <c r="F55" s="99"/>
      <c r="G55" s="99"/>
      <c r="H55" s="99"/>
      <c r="I55" s="99"/>
      <c r="J55" s="99"/>
    </row>
    <row r="56" spans="1:10" ht="11.45" customHeight="1" x14ac:dyDescent="0.2">
      <c r="A56" s="77"/>
      <c r="B56" s="78" t="s">
        <v>105</v>
      </c>
      <c r="C56" s="37">
        <v>17904.78</v>
      </c>
      <c r="D56" s="38">
        <v>30568.26</v>
      </c>
      <c r="E56" s="99" t="s">
        <v>138</v>
      </c>
      <c r="F56" s="99"/>
      <c r="G56" s="99"/>
      <c r="H56" s="99"/>
      <c r="I56" s="99"/>
      <c r="J56" s="99"/>
    </row>
    <row r="57" spans="1:10" ht="11.45" customHeight="1" x14ac:dyDescent="0.2">
      <c r="A57" s="77"/>
      <c r="B57" s="78" t="s">
        <v>87</v>
      </c>
      <c r="C57" s="37">
        <v>0</v>
      </c>
      <c r="D57" s="38">
        <v>905.64</v>
      </c>
      <c r="E57" s="99"/>
      <c r="F57" s="99"/>
      <c r="G57" s="99"/>
      <c r="H57" s="99"/>
      <c r="I57" s="99"/>
      <c r="J57" s="99"/>
    </row>
    <row r="58" spans="1:10" ht="11.45" customHeight="1" x14ac:dyDescent="0.2">
      <c r="A58" s="77"/>
      <c r="B58" s="78" t="s">
        <v>89</v>
      </c>
      <c r="C58" s="37">
        <f>SUM(C50:C57)</f>
        <v>36152.36</v>
      </c>
      <c r="D58" s="38">
        <f>SUM(D50:D57)</f>
        <v>65014.75</v>
      </c>
      <c r="E58" s="99"/>
      <c r="F58" s="99"/>
      <c r="G58" s="99"/>
      <c r="H58" s="99"/>
      <c r="I58" s="99"/>
      <c r="J58" s="99"/>
    </row>
    <row r="59" spans="1:10" ht="11.45" customHeight="1" x14ac:dyDescent="0.2">
      <c r="A59" s="77"/>
      <c r="B59" s="78"/>
      <c r="C59" s="37"/>
      <c r="D59" s="38"/>
      <c r="E59" s="99"/>
      <c r="F59" s="99"/>
      <c r="G59" s="99"/>
      <c r="H59" s="99"/>
      <c r="I59" s="99"/>
      <c r="J59" s="99"/>
    </row>
    <row r="60" spans="1:10" ht="11.45" customHeight="1" x14ac:dyDescent="0.2">
      <c r="A60" s="77"/>
      <c r="B60" s="78" t="s">
        <v>76</v>
      </c>
      <c r="C60" s="37">
        <f>C47-C58</f>
        <v>5228.57</v>
      </c>
      <c r="D60" s="38">
        <f>D47-D58</f>
        <v>12214.490000000005</v>
      </c>
      <c r="E60" s="99"/>
      <c r="F60" s="99"/>
      <c r="G60" s="99"/>
      <c r="H60" s="99"/>
      <c r="I60" s="99"/>
      <c r="J60" s="99"/>
    </row>
    <row r="61" spans="1:10" ht="11.45" customHeight="1" x14ac:dyDescent="0.2">
      <c r="A61" s="77"/>
      <c r="B61" s="78"/>
      <c r="C61" s="37"/>
      <c r="D61" s="38"/>
      <c r="E61" s="99"/>
      <c r="F61" s="99"/>
      <c r="G61" s="99"/>
      <c r="H61" s="99"/>
      <c r="I61" s="99"/>
      <c r="J61" s="99"/>
    </row>
    <row r="62" spans="1:10" ht="11.45" customHeight="1" x14ac:dyDescent="0.2">
      <c r="A62" s="77"/>
      <c r="B62" s="78"/>
      <c r="C62" s="37"/>
      <c r="D62" s="38"/>
      <c r="E62" s="99"/>
      <c r="F62" s="99"/>
      <c r="G62" s="99"/>
      <c r="H62" s="99"/>
      <c r="I62" s="99"/>
      <c r="J62" s="99"/>
    </row>
    <row r="63" spans="1:10" ht="11.45" customHeight="1" x14ac:dyDescent="0.2">
      <c r="A63" s="77"/>
      <c r="B63" s="79" t="s">
        <v>106</v>
      </c>
      <c r="C63" s="80"/>
      <c r="D63" s="38"/>
    </row>
    <row r="64" spans="1:10" ht="11.45" customHeight="1" x14ac:dyDescent="0.2">
      <c r="A64" s="77"/>
      <c r="B64" s="78"/>
      <c r="C64" s="37"/>
      <c r="D64" s="38"/>
    </row>
    <row r="65" spans="1:4" ht="11.45" customHeight="1" x14ac:dyDescent="0.2">
      <c r="A65" s="77"/>
      <c r="B65" s="78" t="s">
        <v>36</v>
      </c>
      <c r="C65" s="37"/>
      <c r="D65" s="38"/>
    </row>
    <row r="66" spans="1:4" ht="11.45" customHeight="1" x14ac:dyDescent="0.2">
      <c r="A66" s="77"/>
      <c r="B66" s="78" t="s">
        <v>107</v>
      </c>
      <c r="C66" s="37">
        <v>3907.24</v>
      </c>
      <c r="D66" s="38">
        <v>5999.4</v>
      </c>
    </row>
    <row r="67" spans="1:4" ht="11.45" customHeight="1" x14ac:dyDescent="0.2">
      <c r="A67" s="77"/>
      <c r="B67" s="78" t="s">
        <v>108</v>
      </c>
      <c r="C67" s="37"/>
      <c r="D67" s="38">
        <v>20000</v>
      </c>
    </row>
    <row r="68" spans="1:4" ht="11.45" customHeight="1" x14ac:dyDescent="0.2">
      <c r="A68" s="77"/>
      <c r="B68" s="78" t="s">
        <v>98</v>
      </c>
      <c r="C68" s="37">
        <v>407.6</v>
      </c>
      <c r="D68" s="38">
        <v>1037.25</v>
      </c>
    </row>
    <row r="69" spans="1:4" ht="11.45" customHeight="1" x14ac:dyDescent="0.2">
      <c r="A69" s="77"/>
      <c r="B69" s="78" t="s">
        <v>109</v>
      </c>
      <c r="C69" s="37">
        <v>600</v>
      </c>
      <c r="D69" s="38">
        <v>310.91000000000003</v>
      </c>
    </row>
    <row r="70" spans="1:4" ht="11.45" customHeight="1" x14ac:dyDescent="0.2">
      <c r="A70" s="77"/>
      <c r="B70" s="78" t="s">
        <v>47</v>
      </c>
      <c r="C70" s="37">
        <f>SUM(C66:C69)</f>
        <v>4914.84</v>
      </c>
      <c r="D70" s="38">
        <f>SUM(D66:D69)</f>
        <v>27347.56</v>
      </c>
    </row>
    <row r="71" spans="1:4" ht="11.45" customHeight="1" x14ac:dyDescent="0.2">
      <c r="A71" s="77"/>
      <c r="B71" s="78"/>
      <c r="C71" s="37"/>
      <c r="D71" s="38"/>
    </row>
    <row r="72" spans="1:4" ht="11.45" customHeight="1" x14ac:dyDescent="0.2">
      <c r="A72" s="77"/>
      <c r="B72" s="78" t="s">
        <v>83</v>
      </c>
      <c r="C72" s="37"/>
      <c r="D72" s="38"/>
    </row>
    <row r="73" spans="1:4" ht="11.45" customHeight="1" x14ac:dyDescent="0.2">
      <c r="A73" s="77"/>
      <c r="B73" s="78" t="s">
        <v>99</v>
      </c>
      <c r="C73" s="37">
        <v>1260</v>
      </c>
      <c r="D73" s="38">
        <v>3290.01</v>
      </c>
    </row>
    <row r="74" spans="1:4" ht="11.45" customHeight="1" x14ac:dyDescent="0.2">
      <c r="A74" s="77"/>
      <c r="B74" s="78" t="s">
        <v>110</v>
      </c>
      <c r="C74" s="37">
        <v>54.54</v>
      </c>
      <c r="D74" s="38"/>
    </row>
    <row r="75" spans="1:4" ht="11.45" customHeight="1" x14ac:dyDescent="0.2">
      <c r="A75" s="77"/>
      <c r="B75" s="78" t="s">
        <v>100</v>
      </c>
      <c r="C75" s="37">
        <v>122.38</v>
      </c>
      <c r="D75" s="38">
        <v>13</v>
      </c>
    </row>
    <row r="76" spans="1:4" ht="11.45" customHeight="1" x14ac:dyDescent="0.2">
      <c r="A76" s="77"/>
      <c r="B76" s="78" t="s">
        <v>111</v>
      </c>
      <c r="C76" s="37">
        <v>500</v>
      </c>
      <c r="D76" s="38"/>
    </row>
    <row r="77" spans="1:4" ht="11.45" customHeight="1" x14ac:dyDescent="0.2">
      <c r="A77" s="77"/>
      <c r="B77" s="78" t="s">
        <v>86</v>
      </c>
      <c r="C77" s="37">
        <v>250</v>
      </c>
      <c r="D77" s="38">
        <v>1000</v>
      </c>
    </row>
    <row r="78" spans="1:4" ht="11.45" customHeight="1" x14ac:dyDescent="0.2">
      <c r="A78" s="77"/>
      <c r="B78" s="78" t="s">
        <v>87</v>
      </c>
      <c r="C78" s="37">
        <v>3196.38</v>
      </c>
      <c r="D78" s="38">
        <v>905.64</v>
      </c>
    </row>
    <row r="79" spans="1:4" ht="11.45" customHeight="1" x14ac:dyDescent="0.2">
      <c r="A79" s="77"/>
      <c r="B79" s="78" t="s">
        <v>88</v>
      </c>
      <c r="C79" s="37">
        <v>13.64</v>
      </c>
      <c r="D79" s="38"/>
    </row>
    <row r="80" spans="1:4" ht="11.45" customHeight="1" x14ac:dyDescent="0.2">
      <c r="A80" s="77"/>
      <c r="B80" s="78" t="s">
        <v>112</v>
      </c>
      <c r="C80" s="37">
        <v>178.45</v>
      </c>
      <c r="D80" s="38">
        <v>452.73</v>
      </c>
    </row>
    <row r="81" spans="1:4" ht="11.45" customHeight="1" x14ac:dyDescent="0.2">
      <c r="A81" s="77"/>
      <c r="B81" s="78" t="s">
        <v>113</v>
      </c>
      <c r="C81" s="37"/>
      <c r="D81" s="38">
        <v>24.55</v>
      </c>
    </row>
    <row r="82" spans="1:4" ht="11.45" customHeight="1" x14ac:dyDescent="0.2">
      <c r="A82" s="77"/>
      <c r="B82" s="78" t="s">
        <v>114</v>
      </c>
      <c r="C82" s="37">
        <v>249.23</v>
      </c>
      <c r="D82" s="38">
        <v>956.81</v>
      </c>
    </row>
    <row r="83" spans="1:4" ht="11.45" customHeight="1" x14ac:dyDescent="0.2">
      <c r="A83" s="77"/>
      <c r="B83" s="78" t="s">
        <v>115</v>
      </c>
      <c r="C83" s="37">
        <v>2374.41</v>
      </c>
      <c r="D83" s="38">
        <v>2181.1</v>
      </c>
    </row>
    <row r="84" spans="1:4" ht="11.45" customHeight="1" x14ac:dyDescent="0.2">
      <c r="A84" s="77"/>
      <c r="B84" s="78" t="s">
        <v>116</v>
      </c>
      <c r="C84" s="37">
        <v>193.2</v>
      </c>
      <c r="D84" s="38">
        <v>412.09</v>
      </c>
    </row>
    <row r="85" spans="1:4" ht="11.45" customHeight="1" x14ac:dyDescent="0.2">
      <c r="A85" s="77"/>
      <c r="B85" s="78" t="s">
        <v>117</v>
      </c>
      <c r="C85" s="37"/>
      <c r="D85" s="38">
        <v>1850</v>
      </c>
    </row>
    <row r="86" spans="1:4" ht="11.45" customHeight="1" x14ac:dyDescent="0.2">
      <c r="A86" s="77"/>
      <c r="B86" s="78" t="s">
        <v>118</v>
      </c>
      <c r="C86" s="37">
        <v>1641.98</v>
      </c>
      <c r="D86" s="38">
        <v>393.47</v>
      </c>
    </row>
    <row r="87" spans="1:4" ht="11.45" customHeight="1" x14ac:dyDescent="0.2">
      <c r="A87" s="77"/>
      <c r="B87" s="78" t="s">
        <v>119</v>
      </c>
      <c r="C87" s="37">
        <v>274.95</v>
      </c>
      <c r="D87" s="38">
        <v>264.72000000000003</v>
      </c>
    </row>
    <row r="88" spans="1:4" ht="11.45" customHeight="1" x14ac:dyDescent="0.2">
      <c r="A88" s="77"/>
      <c r="B88" s="78" t="s">
        <v>120</v>
      </c>
      <c r="C88" s="37"/>
      <c r="D88" s="38">
        <v>128</v>
      </c>
    </row>
    <row r="89" spans="1:4" ht="11.45" customHeight="1" x14ac:dyDescent="0.2">
      <c r="A89" s="77"/>
      <c r="B89" s="78" t="s">
        <v>121</v>
      </c>
      <c r="C89" s="37"/>
      <c r="D89" s="38">
        <v>360</v>
      </c>
    </row>
    <row r="90" spans="1:4" ht="11.45" customHeight="1" x14ac:dyDescent="0.2">
      <c r="A90" s="77"/>
      <c r="B90" s="78" t="s">
        <v>122</v>
      </c>
      <c r="C90" s="37">
        <v>270.91000000000003</v>
      </c>
      <c r="D90" s="38"/>
    </row>
    <row r="91" spans="1:4" ht="11.45" customHeight="1" x14ac:dyDescent="0.2">
      <c r="A91" s="77"/>
      <c r="B91" s="78" t="s">
        <v>123</v>
      </c>
      <c r="C91" s="37">
        <v>275.36</v>
      </c>
      <c r="D91" s="38">
        <f>502.89+1516.55</f>
        <v>2019.44</v>
      </c>
    </row>
    <row r="92" spans="1:4" ht="11.45" customHeight="1" x14ac:dyDescent="0.2">
      <c r="A92" s="77"/>
      <c r="B92" s="78" t="s">
        <v>89</v>
      </c>
      <c r="C92" s="37">
        <f>SUM(C73:C91)</f>
        <v>10855.43</v>
      </c>
      <c r="D92" s="38">
        <f>SUM(D73:D91)</f>
        <v>14251.560000000001</v>
      </c>
    </row>
    <row r="93" spans="1:4" ht="11.45" customHeight="1" x14ac:dyDescent="0.2">
      <c r="A93" s="77"/>
      <c r="B93" s="78"/>
      <c r="C93" s="37"/>
      <c r="D93" s="38"/>
    </row>
    <row r="94" spans="1:4" ht="11.45" customHeight="1" x14ac:dyDescent="0.2">
      <c r="A94" s="77"/>
      <c r="B94" s="78" t="s">
        <v>76</v>
      </c>
      <c r="C94" s="37">
        <f>C70-C92</f>
        <v>-5940.59</v>
      </c>
      <c r="D94" s="38">
        <f>D70-D92</f>
        <v>13096</v>
      </c>
    </row>
    <row r="95" spans="1:4" ht="11.45" customHeight="1" x14ac:dyDescent="0.2">
      <c r="A95" s="77"/>
      <c r="B95" s="78"/>
      <c r="C95" s="37"/>
      <c r="D95" s="38"/>
    </row>
    <row r="96" spans="1:4" ht="11.45" customHeight="1" x14ac:dyDescent="0.2">
      <c r="A96" s="77"/>
      <c r="B96" s="78" t="s">
        <v>47</v>
      </c>
      <c r="C96" s="37">
        <f>C13+C29+C47+C70</f>
        <v>48334.850000000006</v>
      </c>
      <c r="D96" s="38">
        <f>D13+D29+D47+D70</f>
        <v>132005.73000000001</v>
      </c>
    </row>
    <row r="97" spans="1:4" ht="11.45" customHeight="1" x14ac:dyDescent="0.2">
      <c r="A97" s="77"/>
      <c r="B97" s="78" t="s">
        <v>89</v>
      </c>
      <c r="C97" s="37">
        <f>C21+C35+C58+C92</f>
        <v>51786.85</v>
      </c>
      <c r="D97" s="38">
        <f>D21+D35+D58+D92</f>
        <v>105163.35</v>
      </c>
    </row>
    <row r="98" spans="1:4" ht="11.45" customHeight="1" x14ac:dyDescent="0.2">
      <c r="A98" s="77"/>
      <c r="B98" s="78" t="s">
        <v>124</v>
      </c>
      <c r="C98" s="37">
        <f>C96-C97</f>
        <v>-3451.9999999999927</v>
      </c>
      <c r="D98" s="38">
        <f>D96-D97</f>
        <v>26842.380000000005</v>
      </c>
    </row>
    <row r="99" spans="1:4" ht="11.45" customHeight="1" x14ac:dyDescent="0.2">
      <c r="A99" s="57"/>
      <c r="B99" s="81"/>
      <c r="C99" s="14"/>
      <c r="D99" s="82"/>
    </row>
    <row r="100" spans="1:4" ht="11.45" customHeight="1" x14ac:dyDescent="0.2">
      <c r="A100" s="41"/>
      <c r="B100" s="68"/>
      <c r="C100" s="69"/>
      <c r="D100" s="72"/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workbookViewId="0">
      <selection activeCell="E16" sqref="E16"/>
    </sheetView>
  </sheetViews>
  <sheetFormatPr defaultRowHeight="12.75" x14ac:dyDescent="0.2"/>
  <cols>
    <col min="1" max="1" width="1.28515625" customWidth="1"/>
    <col min="2" max="2" width="25.42578125" customWidth="1"/>
    <col min="3" max="3" width="11.85546875" customWidth="1"/>
    <col min="5" max="5" width="10.7109375" customWidth="1"/>
  </cols>
  <sheetData>
    <row r="1" spans="1:6" x14ac:dyDescent="0.2">
      <c r="A1" s="42"/>
      <c r="B1" s="43"/>
      <c r="C1" s="44"/>
      <c r="D1" s="42"/>
      <c r="E1" s="45"/>
      <c r="F1" s="46"/>
    </row>
    <row r="2" spans="1:6" x14ac:dyDescent="0.2">
      <c r="A2" s="41"/>
      <c r="B2" s="122" t="s">
        <v>0</v>
      </c>
      <c r="C2" s="123"/>
      <c r="D2" s="123"/>
      <c r="E2" s="123"/>
      <c r="F2" s="124"/>
    </row>
    <row r="3" spans="1:6" ht="20.25" x14ac:dyDescent="0.3">
      <c r="A3" s="41"/>
      <c r="B3" s="125" t="s">
        <v>125</v>
      </c>
      <c r="C3" s="118"/>
      <c r="D3" s="118"/>
      <c r="E3" s="118"/>
      <c r="F3" s="126"/>
    </row>
    <row r="4" spans="1:6" x14ac:dyDescent="0.2">
      <c r="A4" s="41"/>
      <c r="B4" s="120" t="s">
        <v>134</v>
      </c>
      <c r="C4" s="119"/>
      <c r="D4" s="119"/>
      <c r="E4" s="119"/>
      <c r="F4" s="121"/>
    </row>
    <row r="5" spans="1:6" x14ac:dyDescent="0.2">
      <c r="A5" s="41"/>
      <c r="B5" s="58"/>
      <c r="C5" s="51"/>
      <c r="D5" s="50"/>
      <c r="E5" s="83"/>
      <c r="F5" s="61"/>
    </row>
    <row r="6" spans="1:6" x14ac:dyDescent="0.2">
      <c r="A6" s="55"/>
      <c r="B6" s="64"/>
      <c r="C6" s="65" t="s">
        <v>126</v>
      </c>
      <c r="D6" s="65"/>
      <c r="E6" s="66" t="s">
        <v>127</v>
      </c>
      <c r="F6" s="67"/>
    </row>
    <row r="7" spans="1:6" x14ac:dyDescent="0.2">
      <c r="A7" s="56"/>
      <c r="B7" s="59"/>
      <c r="C7" s="85" t="s">
        <v>136</v>
      </c>
      <c r="D7" s="47"/>
      <c r="E7" s="85" t="s">
        <v>135</v>
      </c>
      <c r="F7" s="62"/>
    </row>
    <row r="8" spans="1:6" x14ac:dyDescent="0.2">
      <c r="A8" s="49"/>
      <c r="B8" s="73" t="s">
        <v>36</v>
      </c>
      <c r="C8" s="74"/>
      <c r="D8" s="75"/>
      <c r="E8" s="74"/>
      <c r="F8" s="76"/>
    </row>
    <row r="9" spans="1:6" x14ac:dyDescent="0.2">
      <c r="A9" s="49"/>
      <c r="B9" s="73" t="s">
        <v>37</v>
      </c>
      <c r="C9" s="74">
        <v>3907.24</v>
      </c>
      <c r="D9" s="75"/>
      <c r="E9" s="74">
        <v>5999.4</v>
      </c>
      <c r="F9" s="76"/>
    </row>
    <row r="10" spans="1:6" x14ac:dyDescent="0.2">
      <c r="A10" s="49"/>
      <c r="B10" s="73" t="s">
        <v>38</v>
      </c>
      <c r="C10" s="74"/>
      <c r="D10" s="75"/>
      <c r="E10" s="74"/>
      <c r="F10" s="76"/>
    </row>
    <row r="11" spans="1:6" x14ac:dyDescent="0.2">
      <c r="A11" s="49"/>
      <c r="B11" s="73" t="s">
        <v>39</v>
      </c>
      <c r="C11" s="74">
        <v>21227</v>
      </c>
      <c r="D11" s="75"/>
      <c r="E11" s="74">
        <v>39626.839999999997</v>
      </c>
      <c r="F11" s="76"/>
    </row>
    <row r="12" spans="1:6" x14ac:dyDescent="0.2">
      <c r="A12" s="49"/>
      <c r="B12" s="73" t="s">
        <v>40</v>
      </c>
      <c r="C12" s="74">
        <v>13763</v>
      </c>
      <c r="D12" s="75"/>
      <c r="E12" s="74">
        <v>23862.53</v>
      </c>
      <c r="F12" s="76"/>
    </row>
    <row r="13" spans="1:6" x14ac:dyDescent="0.2">
      <c r="A13" s="49"/>
      <c r="B13" s="73" t="s">
        <v>41</v>
      </c>
      <c r="C13" s="74">
        <v>5544</v>
      </c>
      <c r="D13" s="75"/>
      <c r="E13" s="74">
        <v>9294.6299999999992</v>
      </c>
      <c r="F13" s="76"/>
    </row>
    <row r="14" spans="1:6" s="40" customFormat="1" x14ac:dyDescent="0.2">
      <c r="A14" s="49"/>
      <c r="B14" s="73" t="s">
        <v>137</v>
      </c>
      <c r="C14" s="74">
        <f>SUM(C11:C13)</f>
        <v>40534</v>
      </c>
      <c r="D14" s="75"/>
      <c r="E14" s="74">
        <f>SUM(E11:E13)</f>
        <v>72784</v>
      </c>
      <c r="F14" s="76"/>
    </row>
    <row r="15" spans="1:6" x14ac:dyDescent="0.2">
      <c r="A15" s="49"/>
      <c r="B15" s="73" t="s">
        <v>42</v>
      </c>
      <c r="C15" s="74">
        <v>710.05</v>
      </c>
      <c r="D15" s="75"/>
      <c r="E15" s="74">
        <v>0</v>
      </c>
      <c r="F15" s="76"/>
    </row>
    <row r="16" spans="1:6" x14ac:dyDescent="0.2">
      <c r="A16" s="49"/>
      <c r="B16" s="73" t="s">
        <v>43</v>
      </c>
      <c r="C16" s="74">
        <v>569.98</v>
      </c>
      <c r="D16" s="75"/>
      <c r="E16" s="74">
        <v>22110.720000000001</v>
      </c>
      <c r="F16" s="76"/>
    </row>
    <row r="17" spans="1:6" x14ac:dyDescent="0.2">
      <c r="A17" s="49"/>
      <c r="B17" s="73" t="s">
        <v>44</v>
      </c>
      <c r="C17" s="74">
        <v>1469.1</v>
      </c>
      <c r="D17" s="75"/>
      <c r="E17" s="74">
        <v>5318.21</v>
      </c>
      <c r="F17" s="76"/>
    </row>
    <row r="18" spans="1:6" x14ac:dyDescent="0.2">
      <c r="A18" s="49"/>
      <c r="B18" s="73" t="s">
        <v>128</v>
      </c>
      <c r="C18" s="74">
        <v>0</v>
      </c>
      <c r="D18" s="75"/>
      <c r="E18" s="74">
        <v>20000</v>
      </c>
      <c r="F18" s="76"/>
    </row>
    <row r="19" spans="1:6" x14ac:dyDescent="0.2">
      <c r="A19" s="49"/>
      <c r="B19" s="73" t="s">
        <v>45</v>
      </c>
      <c r="C19" s="74">
        <v>544.48</v>
      </c>
      <c r="D19" s="75"/>
      <c r="E19" s="74">
        <v>4783.22</v>
      </c>
      <c r="F19" s="76"/>
    </row>
    <row r="20" spans="1:6" x14ac:dyDescent="0.2">
      <c r="A20" s="49"/>
      <c r="B20" s="73" t="s">
        <v>46</v>
      </c>
      <c r="C20" s="74">
        <v>600</v>
      </c>
      <c r="D20" s="75"/>
      <c r="E20" s="74">
        <v>1010.18</v>
      </c>
      <c r="F20" s="76"/>
    </row>
    <row r="21" spans="1:6" x14ac:dyDescent="0.2">
      <c r="A21" s="49"/>
      <c r="B21" s="73" t="s">
        <v>47</v>
      </c>
      <c r="C21" s="74">
        <f>SUM(C9:C20)-C14</f>
        <v>48334.849999999991</v>
      </c>
      <c r="D21" s="75"/>
      <c r="E21" s="74">
        <f>SUM(E9:E20)-E14</f>
        <v>132005.72999999998</v>
      </c>
      <c r="F21" s="76"/>
    </row>
    <row r="22" spans="1:6" x14ac:dyDescent="0.2">
      <c r="A22" s="49"/>
      <c r="B22" s="73" t="s">
        <v>48</v>
      </c>
      <c r="C22" s="74"/>
      <c r="D22" s="75"/>
      <c r="E22" s="74"/>
      <c r="F22" s="76"/>
    </row>
    <row r="23" spans="1:6" x14ac:dyDescent="0.2">
      <c r="A23" s="49"/>
      <c r="B23" s="73" t="s">
        <v>49</v>
      </c>
      <c r="C23" s="74">
        <v>2160</v>
      </c>
      <c r="D23" s="75"/>
      <c r="E23" s="74">
        <v>3290.01</v>
      </c>
      <c r="F23" s="76"/>
    </row>
    <row r="24" spans="1:6" x14ac:dyDescent="0.2">
      <c r="A24" s="49"/>
      <c r="B24" s="73" t="s">
        <v>50</v>
      </c>
      <c r="C24" s="74">
        <v>54.54</v>
      </c>
      <c r="D24" s="75"/>
      <c r="E24" s="74">
        <v>0</v>
      </c>
      <c r="F24" s="76"/>
    </row>
    <row r="25" spans="1:6" x14ac:dyDescent="0.2">
      <c r="A25" s="49"/>
      <c r="B25" s="73" t="s">
        <v>51</v>
      </c>
      <c r="C25" s="74">
        <v>380</v>
      </c>
      <c r="D25" s="75"/>
      <c r="E25" s="74">
        <v>0</v>
      </c>
      <c r="F25" s="76"/>
    </row>
    <row r="26" spans="1:6" x14ac:dyDescent="0.2">
      <c r="A26" s="49"/>
      <c r="B26" s="73" t="s">
        <v>52</v>
      </c>
      <c r="C26" s="74">
        <v>127.88</v>
      </c>
      <c r="D26" s="75"/>
      <c r="E26" s="74">
        <v>13</v>
      </c>
      <c r="F26" s="76"/>
    </row>
    <row r="27" spans="1:6" x14ac:dyDescent="0.2">
      <c r="A27" s="49"/>
      <c r="B27" s="73" t="s">
        <v>53</v>
      </c>
      <c r="C27" s="74">
        <v>1831.4</v>
      </c>
      <c r="D27" s="75"/>
      <c r="E27" s="74">
        <v>2779.69</v>
      </c>
      <c r="F27" s="76"/>
    </row>
    <row r="28" spans="1:6" x14ac:dyDescent="0.2">
      <c r="A28" s="49"/>
      <c r="B28" s="73" t="s">
        <v>54</v>
      </c>
      <c r="C28" s="74">
        <v>500</v>
      </c>
      <c r="D28" s="75"/>
      <c r="E28" s="74">
        <v>0</v>
      </c>
      <c r="F28" s="76"/>
    </row>
    <row r="29" spans="1:6" x14ac:dyDescent="0.2">
      <c r="A29" s="49"/>
      <c r="B29" s="73" t="s">
        <v>129</v>
      </c>
      <c r="C29" s="74">
        <v>0</v>
      </c>
      <c r="D29" s="75"/>
      <c r="E29" s="74">
        <v>14378.72</v>
      </c>
      <c r="F29" s="76"/>
    </row>
    <row r="30" spans="1:6" x14ac:dyDescent="0.2">
      <c r="A30" s="49"/>
      <c r="B30" s="73" t="s">
        <v>55</v>
      </c>
      <c r="C30" s="74">
        <v>1033.24</v>
      </c>
      <c r="D30" s="75"/>
      <c r="E30" s="74">
        <v>1601.4</v>
      </c>
      <c r="F30" s="76"/>
    </row>
    <row r="31" spans="1:6" x14ac:dyDescent="0.2">
      <c r="A31" s="49"/>
      <c r="B31" s="73" t="s">
        <v>56</v>
      </c>
      <c r="C31" s="74"/>
      <c r="D31" s="75"/>
      <c r="E31" s="74"/>
      <c r="F31" s="76"/>
    </row>
    <row r="32" spans="1:6" x14ac:dyDescent="0.2">
      <c r="A32" s="49"/>
      <c r="B32" s="73" t="s">
        <v>57</v>
      </c>
      <c r="C32" s="74">
        <v>6138.17</v>
      </c>
      <c r="D32" s="75"/>
      <c r="E32" s="74">
        <v>12761.53</v>
      </c>
      <c r="F32" s="76"/>
    </row>
    <row r="33" spans="1:6" x14ac:dyDescent="0.2">
      <c r="A33" s="49"/>
      <c r="B33" s="73" t="s">
        <v>58</v>
      </c>
      <c r="C33" s="74">
        <v>4240.07</v>
      </c>
      <c r="D33" s="75"/>
      <c r="E33" s="74">
        <v>7145.34</v>
      </c>
      <c r="F33" s="76"/>
    </row>
    <row r="34" spans="1:6" x14ac:dyDescent="0.2">
      <c r="A34" s="49"/>
      <c r="B34" s="73" t="s">
        <v>59</v>
      </c>
      <c r="C34" s="74">
        <v>1712.73</v>
      </c>
      <c r="D34" s="75"/>
      <c r="E34" s="74">
        <v>2768.37</v>
      </c>
      <c r="F34" s="76"/>
    </row>
    <row r="35" spans="1:6" x14ac:dyDescent="0.2">
      <c r="A35" s="49"/>
      <c r="B35" s="73" t="s">
        <v>61</v>
      </c>
      <c r="C35" s="74">
        <v>5251.11</v>
      </c>
      <c r="D35" s="75"/>
      <c r="E35" s="74">
        <v>10865.61</v>
      </c>
      <c r="F35" s="76"/>
    </row>
    <row r="36" spans="1:6" x14ac:dyDescent="0.2">
      <c r="A36" s="49"/>
      <c r="B36" s="73" t="s">
        <v>62</v>
      </c>
      <c r="C36" s="74">
        <v>17904.78</v>
      </c>
      <c r="D36" s="75"/>
      <c r="E36" s="74">
        <v>30568.26</v>
      </c>
      <c r="F36" s="76"/>
    </row>
    <row r="37" spans="1:6" x14ac:dyDescent="0.2">
      <c r="A37" s="49"/>
      <c r="B37" s="73" t="s">
        <v>63</v>
      </c>
      <c r="C37" s="74">
        <v>1125</v>
      </c>
      <c r="D37" s="75"/>
      <c r="E37" s="74">
        <v>2500</v>
      </c>
      <c r="F37" s="76"/>
    </row>
    <row r="38" spans="1:6" x14ac:dyDescent="0.2">
      <c r="A38" s="49"/>
      <c r="B38" s="73" t="s">
        <v>64</v>
      </c>
      <c r="C38" s="74">
        <v>3196.38</v>
      </c>
      <c r="D38" s="75"/>
      <c r="E38" s="74">
        <v>2420.7800000000002</v>
      </c>
      <c r="F38" s="76"/>
    </row>
    <row r="39" spans="1:6" x14ac:dyDescent="0.2">
      <c r="A39" s="49"/>
      <c r="B39" s="73" t="s">
        <v>65</v>
      </c>
      <c r="C39" s="74">
        <v>528.33000000000004</v>
      </c>
      <c r="D39" s="75"/>
      <c r="E39" s="74">
        <v>27.73</v>
      </c>
      <c r="F39" s="76"/>
    </row>
    <row r="40" spans="1:6" x14ac:dyDescent="0.2">
      <c r="A40" s="49"/>
      <c r="B40" s="73" t="s">
        <v>66</v>
      </c>
      <c r="C40" s="74">
        <v>295.73</v>
      </c>
      <c r="D40" s="75"/>
      <c r="E40" s="74">
        <v>452.73</v>
      </c>
      <c r="F40" s="76"/>
    </row>
    <row r="41" spans="1:6" x14ac:dyDescent="0.2">
      <c r="A41" s="49"/>
      <c r="B41" s="73" t="s">
        <v>67</v>
      </c>
      <c r="C41" s="74">
        <v>5.45</v>
      </c>
      <c r="D41" s="75"/>
      <c r="E41" s="74">
        <v>24.55</v>
      </c>
      <c r="F41" s="76"/>
    </row>
    <row r="42" spans="1:6" x14ac:dyDescent="0.2">
      <c r="A42" s="49"/>
      <c r="B42" s="73" t="s">
        <v>68</v>
      </c>
      <c r="C42" s="74">
        <v>271.23</v>
      </c>
      <c r="D42" s="75"/>
      <c r="E42" s="74">
        <v>956.81</v>
      </c>
      <c r="F42" s="76"/>
    </row>
    <row r="43" spans="1:6" x14ac:dyDescent="0.2">
      <c r="A43" s="49"/>
      <c r="B43" s="73" t="s">
        <v>69</v>
      </c>
      <c r="C43" s="74">
        <v>2374.41</v>
      </c>
      <c r="D43" s="75"/>
      <c r="E43" s="74">
        <v>2181.1</v>
      </c>
      <c r="F43" s="76"/>
    </row>
    <row r="44" spans="1:6" x14ac:dyDescent="0.2">
      <c r="A44" s="49"/>
      <c r="B44" s="73" t="s">
        <v>70</v>
      </c>
      <c r="C44" s="74">
        <v>193.2</v>
      </c>
      <c r="D44" s="75"/>
      <c r="E44" s="74">
        <v>412.09</v>
      </c>
      <c r="F44" s="76"/>
    </row>
    <row r="45" spans="1:6" x14ac:dyDescent="0.2">
      <c r="A45" s="49"/>
      <c r="B45" s="73" t="s">
        <v>130</v>
      </c>
      <c r="C45" s="74">
        <v>0</v>
      </c>
      <c r="D45" s="75"/>
      <c r="E45" s="74">
        <v>1850</v>
      </c>
      <c r="F45" s="76"/>
    </row>
    <row r="46" spans="1:6" x14ac:dyDescent="0.2">
      <c r="A46" s="49"/>
      <c r="B46" s="73" t="s">
        <v>71</v>
      </c>
      <c r="C46" s="74">
        <v>1641.98</v>
      </c>
      <c r="D46" s="75"/>
      <c r="E46" s="74">
        <v>393.47</v>
      </c>
      <c r="F46" s="76"/>
    </row>
    <row r="47" spans="1:6" x14ac:dyDescent="0.2">
      <c r="A47" s="49"/>
      <c r="B47" s="73" t="s">
        <v>72</v>
      </c>
      <c r="C47" s="74">
        <v>274.95</v>
      </c>
      <c r="D47" s="75"/>
      <c r="E47" s="74">
        <v>264.72000000000003</v>
      </c>
      <c r="F47" s="76"/>
    </row>
    <row r="48" spans="1:6" x14ac:dyDescent="0.2">
      <c r="A48" s="49"/>
      <c r="B48" s="73" t="s">
        <v>131</v>
      </c>
      <c r="C48" s="74">
        <v>0</v>
      </c>
      <c r="D48" s="75"/>
      <c r="E48" s="74">
        <v>128</v>
      </c>
      <c r="F48" s="76"/>
    </row>
    <row r="49" spans="1:6" x14ac:dyDescent="0.2">
      <c r="A49" s="49"/>
      <c r="B49" s="73" t="s">
        <v>73</v>
      </c>
      <c r="C49" s="74">
        <v>270.91000000000003</v>
      </c>
      <c r="D49" s="75"/>
      <c r="E49" s="74">
        <v>0</v>
      </c>
      <c r="F49" s="76"/>
    </row>
    <row r="50" spans="1:6" x14ac:dyDescent="0.2">
      <c r="A50" s="49"/>
      <c r="B50" s="73" t="s">
        <v>132</v>
      </c>
      <c r="C50" s="74">
        <v>0</v>
      </c>
      <c r="D50" s="75"/>
      <c r="E50" s="74">
        <v>360</v>
      </c>
      <c r="F50" s="76"/>
    </row>
    <row r="51" spans="1:6" x14ac:dyDescent="0.2">
      <c r="A51" s="49"/>
      <c r="B51" s="73" t="s">
        <v>74</v>
      </c>
      <c r="C51" s="74">
        <v>275.36</v>
      </c>
      <c r="D51" s="75"/>
      <c r="E51" s="74">
        <f>502.89+1516.55</f>
        <v>2019.44</v>
      </c>
      <c r="F51" s="76"/>
    </row>
    <row r="52" spans="1:6" x14ac:dyDescent="0.2">
      <c r="A52" s="49"/>
      <c r="B52" s="73" t="s">
        <v>133</v>
      </c>
      <c r="C52" s="74">
        <v>0</v>
      </c>
      <c r="D52" s="75"/>
      <c r="E52" s="74">
        <v>5000</v>
      </c>
      <c r="F52" s="76"/>
    </row>
    <row r="53" spans="1:6" x14ac:dyDescent="0.2">
      <c r="A53" s="49"/>
      <c r="B53" s="73" t="s">
        <v>75</v>
      </c>
      <c r="C53" s="74">
        <f>SUM(C23:C52)</f>
        <v>51786.85</v>
      </c>
      <c r="D53" s="75"/>
      <c r="E53" s="74">
        <f>SUM(E23:E52)</f>
        <v>105163.35</v>
      </c>
      <c r="F53" s="76"/>
    </row>
    <row r="54" spans="1:6" x14ac:dyDescent="0.2">
      <c r="A54" s="49"/>
      <c r="B54" s="73" t="s">
        <v>76</v>
      </c>
      <c r="C54" s="74">
        <f>C21-C53</f>
        <v>-3452.0000000000073</v>
      </c>
      <c r="D54" s="75"/>
      <c r="E54" s="74">
        <f>E21-E53</f>
        <v>26842.379999999976</v>
      </c>
      <c r="F54" s="76"/>
    </row>
    <row r="55" spans="1:6" x14ac:dyDescent="0.2">
      <c r="A55" s="57"/>
      <c r="B55" s="60"/>
      <c r="C55" s="84"/>
      <c r="D55" s="54"/>
      <c r="E55" s="84"/>
      <c r="F55" s="63"/>
    </row>
    <row r="56" spans="1:6" x14ac:dyDescent="0.2">
      <c r="A56" s="41"/>
      <c r="B56" s="68"/>
      <c r="C56" s="69"/>
      <c r="D56" s="70"/>
      <c r="E56" s="71"/>
      <c r="F56" s="72"/>
    </row>
  </sheetData>
  <mergeCells count="3">
    <mergeCell ref="B2:F2"/>
    <mergeCell ref="B3:F3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P&amp;L with YTD</vt:lpstr>
      <vt:lpstr>Balance sheet</vt:lpstr>
      <vt:lpstr>Activity P&amp;L with last year</vt:lpstr>
      <vt:lpstr>P&amp;L with last year</vt:lpstr>
      <vt:lpstr>'Balance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Hubert van Mierlo</cp:lastModifiedBy>
  <cp:lastPrinted>2013-09-24T22:18:11Z</cp:lastPrinted>
  <dcterms:created xsi:type="dcterms:W3CDTF">1997-08-18T19:59:51Z</dcterms:created>
  <dcterms:modified xsi:type="dcterms:W3CDTF">2016-01-23T07:08:05Z</dcterms:modified>
</cp:coreProperties>
</file>