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OCS\Google Drive\SIRA\Management accounts\"/>
    </mc:Choice>
  </mc:AlternateContent>
  <bookViews>
    <workbookView xWindow="108" yWindow="120" windowWidth="9312" windowHeight="4728"/>
  </bookViews>
  <sheets>
    <sheet name="June P&amp;L with budget" sheetId="4" r:id="rId1"/>
    <sheet name="Full year P&amp;L with budget" sheetId="3" r:id="rId2"/>
    <sheet name="P&amp;L with last year" sheetId="2" r:id="rId3"/>
    <sheet name="Activity P&amp;L" sheetId="5" r:id="rId4"/>
    <sheet name="Balance sheet" sheetId="1" r:id="rId5"/>
  </sheets>
  <definedNames>
    <definedName name="_xlnm.Print_Area" localSheetId="4">'Balance sheet'!$A:$F</definedName>
  </definedNames>
  <calcPr calcId="152511"/>
</workbook>
</file>

<file path=xl/calcChain.xml><?xml version="1.0" encoding="utf-8"?>
<calcChain xmlns="http://schemas.openxmlformats.org/spreadsheetml/2006/main">
  <c r="D19" i="1" l="1"/>
  <c r="D18" i="1"/>
  <c r="H18" i="1"/>
  <c r="D80" i="5" l="1"/>
  <c r="C80" i="5"/>
  <c r="D94" i="5"/>
  <c r="D96" i="5" s="1"/>
  <c r="C94" i="5"/>
  <c r="C96" i="5" s="1"/>
  <c r="E55" i="2"/>
  <c r="D55" i="2"/>
  <c r="C55" i="2"/>
  <c r="E25" i="2"/>
  <c r="E62" i="3"/>
  <c r="D62" i="3"/>
  <c r="C62" i="3"/>
  <c r="E57" i="4"/>
  <c r="D57" i="4"/>
  <c r="C57" i="4"/>
  <c r="E54" i="4"/>
  <c r="D54" i="4"/>
  <c r="C54" i="4"/>
  <c r="D53" i="4"/>
  <c r="C53" i="4"/>
  <c r="E53" i="4" s="1"/>
  <c r="F27" i="4"/>
  <c r="E27" i="4"/>
  <c r="F38" i="1"/>
  <c r="G15" i="3" l="1"/>
  <c r="G16" i="3"/>
  <c r="G14" i="3"/>
  <c r="G12" i="3"/>
  <c r="G13" i="3"/>
  <c r="G11" i="3"/>
  <c r="D98" i="5" l="1"/>
  <c r="C98" i="5"/>
  <c r="D63" i="3"/>
  <c r="D66" i="3" s="1"/>
  <c r="E63" i="3"/>
  <c r="E66" i="3" s="1"/>
  <c r="C63" i="3"/>
  <c r="C66" i="3" s="1"/>
  <c r="D24" i="3"/>
  <c r="C24" i="3"/>
  <c r="E20" i="3"/>
  <c r="E24" i="3" s="1"/>
  <c r="F24" i="3" s="1"/>
  <c r="D59" i="2"/>
  <c r="C59" i="2"/>
  <c r="E56" i="2"/>
  <c r="F56" i="2" s="1"/>
  <c r="D56" i="2"/>
  <c r="C56" i="2"/>
  <c r="F35" i="2"/>
  <c r="F36" i="2"/>
  <c r="F37" i="2"/>
  <c r="F34" i="2"/>
  <c r="E37" i="2"/>
  <c r="E35" i="2"/>
  <c r="E36" i="2"/>
  <c r="E34" i="2"/>
  <c r="D37" i="2"/>
  <c r="C37" i="2"/>
  <c r="C36" i="2"/>
  <c r="C35" i="2"/>
  <c r="C34" i="2"/>
  <c r="F15" i="2"/>
  <c r="E16" i="2"/>
  <c r="F16" i="2" s="1"/>
  <c r="E59" i="2" l="1"/>
  <c r="F59" i="2" s="1"/>
  <c r="F66" i="3"/>
  <c r="F63" i="3"/>
  <c r="D14" i="2"/>
  <c r="D21" i="2" s="1"/>
  <c r="C13" i="2"/>
  <c r="C12" i="2"/>
  <c r="E12" i="2" s="1"/>
  <c r="F12" i="2" s="1"/>
  <c r="C11" i="2"/>
  <c r="E11" i="2" s="1"/>
  <c r="F11" i="2" s="1"/>
  <c r="E13" i="2"/>
  <c r="F13" i="2" s="1"/>
  <c r="F43" i="1"/>
  <c r="E37" i="1"/>
  <c r="E24" i="1"/>
  <c r="E20" i="1"/>
  <c r="E15" i="1"/>
  <c r="F30" i="1" s="1"/>
  <c r="C14" i="2" l="1"/>
  <c r="F39" i="1"/>
  <c r="C21" i="2" l="1"/>
  <c r="E21" i="2" s="1"/>
  <c r="F21" i="2" s="1"/>
  <c r="E14" i="2"/>
  <c r="F14" i="2" s="1"/>
</calcChain>
</file>

<file path=xl/sharedStrings.xml><?xml version="1.0" encoding="utf-8"?>
<sst xmlns="http://schemas.openxmlformats.org/spreadsheetml/2006/main" count="361" uniqueCount="162">
  <si>
    <t>Scotland Island Residents' Association</t>
  </si>
  <si>
    <t>Balance Sheet</t>
  </si>
  <si>
    <t>As of June 2017</t>
  </si>
  <si>
    <t/>
  </si>
  <si>
    <t>Assets</t>
  </si>
  <si>
    <t xml:space="preserve">   Cash at bank</t>
  </si>
  <si>
    <t xml:space="preserve">      St George 161070923</t>
  </si>
  <si>
    <t xml:space="preserve">      Emergency Water 421828033</t>
  </si>
  <si>
    <t xml:space="preserve">      Savings 439577965</t>
  </si>
  <si>
    <t xml:space="preserve">      CG float</t>
  </si>
  <si>
    <t xml:space="preserve">      CV concession float</t>
  </si>
  <si>
    <t xml:space="preserve">   Total Cash at bank</t>
  </si>
  <si>
    <t xml:space="preserve">   Paypal account</t>
  </si>
  <si>
    <t xml:space="preserve">   Non-Current Assets</t>
  </si>
  <si>
    <t xml:space="preserve">      Emergency Water Term Deposit</t>
  </si>
  <si>
    <t xml:space="preserve">      Term deposit interest accrued</t>
  </si>
  <si>
    <t xml:space="preserve">   Total Non-Current Assets</t>
  </si>
  <si>
    <t xml:space="preserve">   Other Assets</t>
  </si>
  <si>
    <t xml:space="preserve">      Loan SIOCS</t>
  </si>
  <si>
    <t xml:space="preserve">      Prov for nonperforming</t>
  </si>
  <si>
    <t xml:space="preserve">   Total Other Assets</t>
  </si>
  <si>
    <t xml:space="preserve">   Debtors</t>
  </si>
  <si>
    <t xml:space="preserve">      Debtors</t>
  </si>
  <si>
    <t xml:space="preserve">   Equipment</t>
  </si>
  <si>
    <t xml:space="preserve">   Accumulated depreciation</t>
  </si>
  <si>
    <t>Total Assets</t>
  </si>
  <si>
    <t>Liabilities</t>
  </si>
  <si>
    <t xml:space="preserve">   Current Liabilities</t>
  </si>
  <si>
    <t xml:space="preserve">      Creditors</t>
  </si>
  <si>
    <t xml:space="preserve">      Deposits held</t>
  </si>
  <si>
    <t xml:space="preserve">   Total Current Liabilities</t>
  </si>
  <si>
    <t>Total Liabilities</t>
  </si>
  <si>
    <t>Net Assets</t>
  </si>
  <si>
    <t>Equity</t>
  </si>
  <si>
    <t xml:space="preserve">   Retained Earnings</t>
  </si>
  <si>
    <t xml:space="preserve">   Current Year Surplus/Deficit</t>
  </si>
  <si>
    <t>Total Equity</t>
  </si>
  <si>
    <t>Profit &amp; Loss [Last Year Analysis]</t>
  </si>
  <si>
    <t>July 2016 To June 2017</t>
  </si>
  <si>
    <t>This Year</t>
  </si>
  <si>
    <t>Last Year</t>
  </si>
  <si>
    <t>$ Difference</t>
  </si>
  <si>
    <t>% Difference</t>
  </si>
  <si>
    <t>Income</t>
  </si>
  <si>
    <t xml:space="preserve">   Memberships</t>
  </si>
  <si>
    <t xml:space="preserve">   Emergency water sales</t>
  </si>
  <si>
    <t xml:space="preserve">      Line 1 income</t>
  </si>
  <si>
    <t xml:space="preserve">      Line 2 income</t>
  </si>
  <si>
    <t xml:space="preserve">      Line 3 income</t>
  </si>
  <si>
    <t xml:space="preserve">      Line 1 booking fees</t>
  </si>
  <si>
    <t>NA</t>
  </si>
  <si>
    <t xml:space="preserve">      Line 2 booking fees</t>
  </si>
  <si>
    <t xml:space="preserve">      Line 3 booking fees</t>
  </si>
  <si>
    <t xml:space="preserve">      Late fees charged</t>
  </si>
  <si>
    <t xml:space="preserve">   Total Emergency water sales</t>
  </si>
  <si>
    <t xml:space="preserve">   Emergency water upgrades</t>
  </si>
  <si>
    <t xml:space="preserve">   Community vehicle</t>
  </si>
  <si>
    <t xml:space="preserve">   Community hall</t>
  </si>
  <si>
    <t xml:space="preserve">   CBP grant (Elsie steps)</t>
  </si>
  <si>
    <t xml:space="preserve">   Interest</t>
  </si>
  <si>
    <t xml:space="preserve">   Other income</t>
  </si>
  <si>
    <t>Total Income</t>
  </si>
  <si>
    <t>Expenses</t>
  </si>
  <si>
    <t xml:space="preserve">   Accounting</t>
  </si>
  <si>
    <t xml:space="preserve">   Advocacy (CP etc)</t>
  </si>
  <si>
    <t xml:space="preserve">   Bank charges</t>
  </si>
  <si>
    <t xml:space="preserve">   Cleaning</t>
  </si>
  <si>
    <t xml:space="preserve">   Community projects</t>
  </si>
  <si>
    <t xml:space="preserve">   Community projects - UpperElsi</t>
  </si>
  <si>
    <t xml:space="preserve">   Community Projects - Loan prov</t>
  </si>
  <si>
    <t xml:space="preserve">   Community projects - SIRFB</t>
  </si>
  <si>
    <t xml:space="preserve">   Depreciation</t>
  </si>
  <si>
    <t xml:space="preserve">   Electricity, gas, fuel</t>
  </si>
  <si>
    <t xml:space="preserve">   Emergency water monitors</t>
  </si>
  <si>
    <t xml:space="preserve">      Monitor line 1</t>
  </si>
  <si>
    <t xml:space="preserve">      Monitor line 2</t>
  </si>
  <si>
    <t xml:space="preserve">      Monitor line 3</t>
  </si>
  <si>
    <t xml:space="preserve">      Monitor collections allowance</t>
  </si>
  <si>
    <t xml:space="preserve">   Total Emergency water monitors</t>
  </si>
  <si>
    <t xml:space="preserve">   Emergency water - lineclearing</t>
  </si>
  <si>
    <t xml:space="preserve">   Emergency water - line mntnce</t>
  </si>
  <si>
    <t xml:space="preserve">   Emergency water - line upgrade</t>
  </si>
  <si>
    <t xml:space="preserve">   Emergency water - rates $2.00</t>
  </si>
  <si>
    <t xml:space="preserve">   Honorariums</t>
  </si>
  <si>
    <t xml:space="preserve">   Insurance</t>
  </si>
  <si>
    <t xml:space="preserve">   Maintenance</t>
  </si>
  <si>
    <t xml:space="preserve">   Meeting costs</t>
  </si>
  <si>
    <t xml:space="preserve">   Postage</t>
  </si>
  <si>
    <t xml:space="preserve">   Print and stationery</t>
  </si>
  <si>
    <t xml:space="preserve">   Social functions</t>
  </si>
  <si>
    <t xml:space="preserve">   Software - Accounts/office</t>
  </si>
  <si>
    <t xml:space="preserve">   Software - Membership</t>
  </si>
  <si>
    <t xml:space="preserve">   Software - Voting, surveys</t>
  </si>
  <si>
    <t xml:space="preserve">   Statutory costs</t>
  </si>
  <si>
    <t xml:space="preserve">   Telecoms and internet</t>
  </si>
  <si>
    <t xml:space="preserve">   Website design, maintenance</t>
  </si>
  <si>
    <t>Total Expenses</t>
  </si>
  <si>
    <t>Operating Profit</t>
  </si>
  <si>
    <t>Total Other Income</t>
  </si>
  <si>
    <t>Total Other Expenses</t>
  </si>
  <si>
    <t>Net Profit/(Loss)</t>
  </si>
  <si>
    <t xml:space="preserve">      Memberships in advance</t>
  </si>
  <si>
    <t>Profit &amp; Loss [Budget Analysis]</t>
  </si>
  <si>
    <t>Selected Period</t>
  </si>
  <si>
    <t>Budgeted</t>
  </si>
  <si>
    <t xml:space="preserve">   Community Projects - Bushcare</t>
  </si>
  <si>
    <t>June 2017</t>
  </si>
  <si>
    <t>Account Name</t>
  </si>
  <si>
    <t>Year To Date</t>
  </si>
  <si>
    <t>Community Hall</t>
  </si>
  <si>
    <t>Community hall</t>
  </si>
  <si>
    <t>Expense</t>
  </si>
  <si>
    <t>Cleaning</t>
  </si>
  <si>
    <t>Depreciation</t>
  </si>
  <si>
    <t>Electricity, gas, fuel</t>
  </si>
  <si>
    <t>Honorariums</t>
  </si>
  <si>
    <t>Insurance</t>
  </si>
  <si>
    <t>Maintenance</t>
  </si>
  <si>
    <t>Total Expense</t>
  </si>
  <si>
    <t>Community Vehicle</t>
  </si>
  <si>
    <t>Community vehicle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</si>
  <si>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</si>
  <si>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</si>
  <si>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</si>
  <si>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</si>
  <si>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</si>
  <si>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</si>
  <si>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</si>
  <si>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</si>
  <si>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Interest</t>
  </si>
  <si>
    <t>Accounting</t>
  </si>
  <si>
    <t>Bank charges</t>
  </si>
  <si>
    <t>Monitor line 1</t>
  </si>
  <si>
    <t>Monitor line 2</t>
  </si>
  <si>
    <t>Monitor line 3</t>
  </si>
  <si>
    <t>Monitor collections allowance</t>
  </si>
  <si>
    <t>Emergency water - lineclearing</t>
  </si>
  <si>
    <t>Emergency water - line mntnce</t>
  </si>
  <si>
    <t>Emergency water - line upgrade</t>
  </si>
  <si>
    <t>Emergency water - rates $2.00</t>
  </si>
  <si>
    <t>Meeting costs</t>
  </si>
  <si>
    <t>Print and stationery</t>
  </si>
  <si>
    <t>Membership</t>
  </si>
  <si>
    <t>Memberships</t>
  </si>
  <si>
    <t>Other income</t>
  </si>
  <si>
    <t>Advocacy (CP etc)</t>
  </si>
  <si>
    <t>Community Projects - Loan prov</t>
  </si>
  <si>
    <t>Community projects - SIRFB</t>
  </si>
  <si>
    <t>Postage</t>
  </si>
  <si>
    <t>Social functions</t>
  </si>
  <si>
    <t>Software - Accounts/office</t>
  </si>
  <si>
    <t>Software - Membership</t>
  </si>
  <si>
    <t>Software - Voting, surveys</t>
  </si>
  <si>
    <t>Telecoms and internet</t>
  </si>
  <si>
    <t>Website design, maintenance</t>
  </si>
  <si>
    <t>Activity Profit &amp; Loss Statement</t>
  </si>
  <si>
    <t>Emergency water</t>
  </si>
  <si>
    <t>Whole organisation</t>
  </si>
  <si>
    <t>kL</t>
  </si>
  <si>
    <t>bookings</t>
  </si>
  <si>
    <t xml:space="preserve">      Prepayments - all insurance</t>
  </si>
  <si>
    <t xml:space="preserve">      Accruals - all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</si>
</sst>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  <numFmt numFmtId="169" formatCode="#,##0;[Red]#,##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indexed="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9" fillId="0" borderId="0"/>
  </cellStyleXfs>
  <cellXfs count="18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2" fillId="2" borderId="0" xfId="0" applyNumberFormat="1" applyFont="1" applyFill="1" applyBorder="1" applyAlignment="1">
      <alignment horizontal="justify"/>
    </xf>
    <xf numFmtId="0" fontId="2" fillId="0" borderId="0" xfId="0" applyNumberFormat="1" applyFont="1" applyAlignment="1">
      <alignment horizontal="justify"/>
    </xf>
    <xf numFmtId="0" fontId="5" fillId="0" borderId="0" xfId="0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65" fontId="5" fillId="0" borderId="0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justify"/>
    </xf>
    <xf numFmtId="0" fontId="3" fillId="0" borderId="2" xfId="0" applyNumberFormat="1" applyFont="1" applyFill="1" applyBorder="1" applyAlignment="1">
      <alignment horizontal="justify"/>
    </xf>
    <xf numFmtId="164" fontId="5" fillId="0" borderId="2" xfId="0" applyNumberFormat="1" applyFont="1" applyFill="1" applyBorder="1" applyAlignment="1">
      <alignment horizontal="right" vertical="top" wrapText="1"/>
    </xf>
    <xf numFmtId="49" fontId="6" fillId="3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justify"/>
    </xf>
    <xf numFmtId="49" fontId="4" fillId="3" borderId="4" xfId="0" applyNumberFormat="1" applyFont="1" applyFill="1" applyBorder="1"/>
    <xf numFmtId="49" fontId="4" fillId="3" borderId="5" xfId="0" applyNumberFormat="1" applyFont="1" applyFill="1" applyBorder="1"/>
    <xf numFmtId="0" fontId="4" fillId="3" borderId="6" xfId="0" applyNumberFormat="1" applyFont="1" applyFill="1" applyBorder="1" applyAlignment="1">
      <alignment horizontal="justify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10" xfId="0" applyNumberFormat="1" applyFont="1" applyFill="1" applyBorder="1" applyAlignment="1">
      <alignment horizontal="right" vertical="top" wrapText="1"/>
    </xf>
    <xf numFmtId="166" fontId="5" fillId="2" borderId="10" xfId="0" applyNumberFormat="1" applyFont="1" applyFill="1" applyBorder="1" applyAlignment="1">
      <alignment horizontal="right" vertical="top" wrapText="1"/>
    </xf>
    <xf numFmtId="166" fontId="5" fillId="2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0" borderId="0" xfId="0" applyFont="1" applyAlignment="1">
      <alignment vertical="top" wrapText="1"/>
    </xf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5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5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0" fontId="5" fillId="0" borderId="2" xfId="0" applyNumberFormat="1" applyFont="1" applyFill="1" applyBorder="1" applyAlignment="1">
      <alignment horizontal="right" vertical="top" wrapText="1"/>
    </xf>
    <xf numFmtId="49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49" fontId="4" fillId="3" borderId="4" xfId="0" applyNumberFormat="1" applyFont="1" applyFill="1" applyBorder="1"/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/>
    <xf numFmtId="0" fontId="4" fillId="3" borderId="5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left" vertical="top"/>
    </xf>
    <xf numFmtId="166" fontId="5" fillId="2" borderId="10" xfId="0" applyNumberFormat="1" applyFont="1" applyFill="1" applyBorder="1" applyAlignment="1">
      <alignment horizontal="right" vertical="top" wrapText="1"/>
    </xf>
    <xf numFmtId="167" fontId="5" fillId="2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5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0" fontId="5" fillId="0" borderId="2" xfId="0" applyNumberFormat="1" applyFont="1" applyFill="1" applyBorder="1" applyAlignment="1">
      <alignment horizontal="right" vertical="top" wrapText="1"/>
    </xf>
    <xf numFmtId="49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49" fontId="4" fillId="3" borderId="4" xfId="0" applyNumberFormat="1" applyFont="1" applyFill="1" applyBorder="1"/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/>
    <xf numFmtId="0" fontId="4" fillId="3" borderId="5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left" vertical="top"/>
    </xf>
    <xf numFmtId="166" fontId="5" fillId="2" borderId="10" xfId="0" applyNumberFormat="1" applyFont="1" applyFill="1" applyBorder="1" applyAlignment="1">
      <alignment horizontal="right" vertical="top" wrapText="1"/>
    </xf>
    <xf numFmtId="167" fontId="5" fillId="2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5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0" fontId="5" fillId="0" borderId="2" xfId="0" applyNumberFormat="1" applyFont="1" applyFill="1" applyBorder="1" applyAlignment="1">
      <alignment horizontal="right" vertical="top" wrapText="1"/>
    </xf>
    <xf numFmtId="49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49" fontId="4" fillId="3" borderId="4" xfId="0" applyNumberFormat="1" applyFont="1" applyFill="1" applyBorder="1"/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/>
    <xf numFmtId="0" fontId="4" fillId="3" borderId="5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left" vertical="top"/>
    </xf>
    <xf numFmtId="166" fontId="5" fillId="2" borderId="10" xfId="0" applyNumberFormat="1" applyFont="1" applyFill="1" applyBorder="1" applyAlignment="1">
      <alignment horizontal="right" vertical="top" wrapText="1"/>
    </xf>
    <xf numFmtId="167" fontId="5" fillId="2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8" fontId="5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8" fontId="5" fillId="0" borderId="2" xfId="0" applyNumberFormat="1" applyFont="1" applyFill="1" applyBorder="1" applyAlignment="1">
      <alignment vertical="top" wrapText="1"/>
    </xf>
    <xf numFmtId="49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166" fontId="5" fillId="2" borderId="10" xfId="0" applyNumberFormat="1" applyFont="1" applyFill="1" applyBorder="1" applyAlignment="1">
      <alignment horizontal="right" vertical="top" wrapText="1"/>
    </xf>
    <xf numFmtId="166" fontId="5" fillId="2" borderId="12" xfId="0" applyNumberFormat="1" applyFont="1" applyFill="1" applyBorder="1" applyAlignment="1">
      <alignment horizontal="right" vertical="top" wrapText="1"/>
    </xf>
    <xf numFmtId="166" fontId="5" fillId="2" borderId="10" xfId="0" applyNumberFormat="1" applyFont="1" applyFill="1" applyBorder="1" applyAlignment="1">
      <alignment horizontal="left" vertical="top" wrapText="1"/>
    </xf>
    <xf numFmtId="166" fontId="8" fillId="2" borderId="11" xfId="0" applyNumberFormat="1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5" fillId="3" borderId="4" xfId="0" applyNumberFormat="1" applyFont="1" applyFill="1" applyBorder="1"/>
    <xf numFmtId="168" fontId="11" fillId="3" borderId="5" xfId="0" applyNumberFormat="1" applyFont="1" applyFill="1" applyBorder="1" applyAlignment="1">
      <alignment horizontal="right"/>
    </xf>
    <xf numFmtId="168" fontId="5" fillId="3" borderId="6" xfId="0" applyNumberFormat="1" applyFont="1" applyFill="1" applyBorder="1" applyAlignment="1">
      <alignment horizontal="right"/>
    </xf>
    <xf numFmtId="169" fontId="0" fillId="0" borderId="0" xfId="0" applyNumberFormat="1"/>
    <xf numFmtId="0" fontId="9" fillId="0" borderId="0" xfId="0" applyFont="1"/>
    <xf numFmtId="165" fontId="5" fillId="0" borderId="0" xfId="0" applyNumberFormat="1" applyFont="1" applyAlignment="1">
      <alignment vertical="top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B43" sqref="B43"/>
    </sheetView>
  </sheetViews>
  <sheetFormatPr defaultRowHeight="13.2" x14ac:dyDescent="0.25"/>
  <cols>
    <col min="1" max="1" width="0.77734375" customWidth="1"/>
    <col min="2" max="2" width="28.44140625" customWidth="1"/>
    <col min="3" max="3" width="15.88671875" customWidth="1"/>
    <col min="4" max="4" width="11" customWidth="1"/>
    <col min="5" max="5" width="13.5546875" customWidth="1"/>
    <col min="6" max="6" width="12.109375" customWidth="1"/>
  </cols>
  <sheetData>
    <row r="1" spans="1:6" x14ac:dyDescent="0.25">
      <c r="A1" s="110"/>
      <c r="B1" s="111"/>
      <c r="C1" s="112"/>
      <c r="D1" s="110"/>
      <c r="E1" s="113"/>
      <c r="F1" s="114"/>
    </row>
    <row r="2" spans="1:6" x14ac:dyDescent="0.25">
      <c r="A2" s="109"/>
      <c r="B2" s="179" t="s">
        <v>0</v>
      </c>
      <c r="C2" s="180"/>
      <c r="D2" s="180"/>
      <c r="E2" s="180"/>
      <c r="F2" s="181"/>
    </row>
    <row r="3" spans="1:6" ht="21" x14ac:dyDescent="0.4">
      <c r="A3" s="109"/>
      <c r="B3" s="182" t="s">
        <v>102</v>
      </c>
      <c r="C3" s="183"/>
      <c r="D3" s="183"/>
      <c r="E3" s="183"/>
      <c r="F3" s="184"/>
    </row>
    <row r="4" spans="1:6" x14ac:dyDescent="0.25">
      <c r="A4" s="109"/>
      <c r="B4" s="177" t="s">
        <v>106</v>
      </c>
      <c r="C4" s="176"/>
      <c r="D4" s="176"/>
      <c r="E4" s="176"/>
      <c r="F4" s="178"/>
    </row>
    <row r="5" spans="1:6" x14ac:dyDescent="0.25">
      <c r="A5" s="109"/>
      <c r="B5" s="125"/>
      <c r="C5" s="119"/>
      <c r="D5" s="118"/>
      <c r="E5" s="120"/>
      <c r="F5" s="128"/>
    </row>
    <row r="6" spans="1:6" x14ac:dyDescent="0.25">
      <c r="A6" s="122"/>
      <c r="B6" s="131"/>
      <c r="C6" s="132" t="s">
        <v>103</v>
      </c>
      <c r="D6" s="132" t="s">
        <v>104</v>
      </c>
      <c r="E6" s="133" t="s">
        <v>41</v>
      </c>
      <c r="F6" s="134" t="s">
        <v>42</v>
      </c>
    </row>
    <row r="7" spans="1:6" x14ac:dyDescent="0.25">
      <c r="A7" s="123"/>
      <c r="B7" s="126"/>
      <c r="C7" s="115"/>
      <c r="D7" s="115"/>
      <c r="E7" s="116"/>
      <c r="F7" s="129"/>
    </row>
    <row r="8" spans="1:6" x14ac:dyDescent="0.25">
      <c r="A8" s="117"/>
      <c r="B8" s="140" t="s">
        <v>43</v>
      </c>
      <c r="C8" s="141"/>
      <c r="D8" s="141"/>
      <c r="E8" s="141"/>
      <c r="F8" s="142"/>
    </row>
    <row r="9" spans="1:6" x14ac:dyDescent="0.25">
      <c r="A9" s="117"/>
      <c r="B9" s="140" t="s">
        <v>44</v>
      </c>
      <c r="C9" s="141">
        <v>0</v>
      </c>
      <c r="D9" s="141">
        <v>55</v>
      </c>
      <c r="E9" s="141">
        <v>-55</v>
      </c>
      <c r="F9" s="142">
        <v>-1</v>
      </c>
    </row>
    <row r="10" spans="1:6" x14ac:dyDescent="0.25">
      <c r="A10" s="117"/>
      <c r="B10" s="140" t="s">
        <v>45</v>
      </c>
      <c r="C10" s="141"/>
      <c r="D10" s="141"/>
      <c r="E10" s="141"/>
      <c r="F10" s="142"/>
    </row>
    <row r="11" spans="1:6" x14ac:dyDescent="0.25">
      <c r="A11" s="117"/>
      <c r="B11" s="140" t="s">
        <v>46</v>
      </c>
      <c r="C11" s="141">
        <v>3975</v>
      </c>
      <c r="D11" s="141">
        <v>3593</v>
      </c>
      <c r="E11" s="141">
        <v>382</v>
      </c>
      <c r="F11" s="142">
        <v>0.106</v>
      </c>
    </row>
    <row r="12" spans="1:6" x14ac:dyDescent="0.25">
      <c r="A12" s="117"/>
      <c r="B12" s="140" t="s">
        <v>47</v>
      </c>
      <c r="C12" s="141">
        <v>2470</v>
      </c>
      <c r="D12" s="141">
        <v>2334</v>
      </c>
      <c r="E12" s="141">
        <v>136</v>
      </c>
      <c r="F12" s="142">
        <v>5.8000000000000003E-2</v>
      </c>
    </row>
    <row r="13" spans="1:6" x14ac:dyDescent="0.25">
      <c r="A13" s="117"/>
      <c r="B13" s="140" t="s">
        <v>48</v>
      </c>
      <c r="C13" s="141">
        <v>690</v>
      </c>
      <c r="D13" s="141">
        <v>883</v>
      </c>
      <c r="E13" s="141">
        <v>-193</v>
      </c>
      <c r="F13" s="142">
        <v>-0.219</v>
      </c>
    </row>
    <row r="14" spans="1:6" x14ac:dyDescent="0.25">
      <c r="A14" s="117"/>
      <c r="B14" s="140" t="s">
        <v>49</v>
      </c>
      <c r="C14" s="141">
        <v>510</v>
      </c>
      <c r="D14" s="141">
        <v>506</v>
      </c>
      <c r="E14" s="141">
        <v>4</v>
      </c>
      <c r="F14" s="142">
        <v>8.0000000000000002E-3</v>
      </c>
    </row>
    <row r="15" spans="1:6" x14ac:dyDescent="0.25">
      <c r="A15" s="117"/>
      <c r="B15" s="140" t="s">
        <v>51</v>
      </c>
      <c r="C15" s="141">
        <v>340</v>
      </c>
      <c r="D15" s="141">
        <v>314</v>
      </c>
      <c r="E15" s="141">
        <v>26</v>
      </c>
      <c r="F15" s="142">
        <v>8.3000000000000004E-2</v>
      </c>
    </row>
    <row r="16" spans="1:6" x14ac:dyDescent="0.25">
      <c r="A16" s="117"/>
      <c r="B16" s="140" t="s">
        <v>52</v>
      </c>
      <c r="C16" s="141">
        <v>80</v>
      </c>
      <c r="D16" s="141">
        <v>121</v>
      </c>
      <c r="E16" s="141">
        <v>-41</v>
      </c>
      <c r="F16" s="142">
        <v>-0.33900000000000002</v>
      </c>
    </row>
    <row r="17" spans="1:6" x14ac:dyDescent="0.25">
      <c r="A17" s="117"/>
      <c r="B17" s="140" t="s">
        <v>54</v>
      </c>
      <c r="C17" s="141">
        <v>8065</v>
      </c>
      <c r="D17" s="141">
        <v>7751</v>
      </c>
      <c r="E17" s="141">
        <v>314</v>
      </c>
      <c r="F17" s="142">
        <v>4.1000000000000002E-2</v>
      </c>
    </row>
    <row r="18" spans="1:6" x14ac:dyDescent="0.25">
      <c r="A18" s="117"/>
      <c r="B18" s="140" t="s">
        <v>55</v>
      </c>
      <c r="C18" s="141">
        <v>0</v>
      </c>
      <c r="D18" s="141">
        <v>100</v>
      </c>
      <c r="E18" s="141">
        <v>-100</v>
      </c>
      <c r="F18" s="142">
        <v>-1</v>
      </c>
    </row>
    <row r="19" spans="1:6" x14ac:dyDescent="0.25">
      <c r="A19" s="117"/>
      <c r="B19" s="140" t="s">
        <v>56</v>
      </c>
      <c r="C19" s="141">
        <v>154.55000000000001</v>
      </c>
      <c r="D19" s="141">
        <v>0</v>
      </c>
      <c r="E19" s="141">
        <v>154.55000000000001</v>
      </c>
      <c r="F19" s="142" t="s">
        <v>50</v>
      </c>
    </row>
    <row r="20" spans="1:6" x14ac:dyDescent="0.25">
      <c r="A20" s="117"/>
      <c r="B20" s="140" t="s">
        <v>57</v>
      </c>
      <c r="C20" s="141">
        <v>753.41</v>
      </c>
      <c r="D20" s="141">
        <v>364</v>
      </c>
      <c r="E20" s="141">
        <v>389.41</v>
      </c>
      <c r="F20" s="142">
        <v>1.07</v>
      </c>
    </row>
    <row r="21" spans="1:6" x14ac:dyDescent="0.25">
      <c r="A21" s="117"/>
      <c r="B21" s="140" t="s">
        <v>59</v>
      </c>
      <c r="C21" s="141">
        <v>198.71</v>
      </c>
      <c r="D21" s="141">
        <v>240</v>
      </c>
      <c r="E21" s="141">
        <v>-41.29</v>
      </c>
      <c r="F21" s="142">
        <v>-0.17199999999999999</v>
      </c>
    </row>
    <row r="22" spans="1:6" x14ac:dyDescent="0.25">
      <c r="A22" s="117"/>
      <c r="B22" s="140" t="s">
        <v>60</v>
      </c>
      <c r="C22" s="141">
        <v>35</v>
      </c>
      <c r="D22" s="141">
        <v>0</v>
      </c>
      <c r="E22" s="141">
        <v>35</v>
      </c>
      <c r="F22" s="142" t="s">
        <v>50</v>
      </c>
    </row>
    <row r="23" spans="1:6" x14ac:dyDescent="0.25">
      <c r="A23" s="117"/>
      <c r="B23" s="140" t="s">
        <v>61</v>
      </c>
      <c r="C23" s="141">
        <v>9206.67</v>
      </c>
      <c r="D23" s="141">
        <v>8510</v>
      </c>
      <c r="E23" s="141">
        <v>696.67</v>
      </c>
      <c r="F23" s="142">
        <v>8.2000000000000003E-2</v>
      </c>
    </row>
    <row r="24" spans="1:6" x14ac:dyDescent="0.25">
      <c r="A24" s="117"/>
      <c r="B24" s="140" t="s">
        <v>62</v>
      </c>
      <c r="C24" s="141"/>
      <c r="D24" s="141"/>
      <c r="E24" s="141"/>
      <c r="F24" s="142"/>
    </row>
    <row r="25" spans="1:6" x14ac:dyDescent="0.25">
      <c r="A25" s="117"/>
      <c r="B25" s="140" t="s">
        <v>63</v>
      </c>
      <c r="C25" s="141">
        <v>630</v>
      </c>
      <c r="D25" s="141">
        <v>630</v>
      </c>
      <c r="E25" s="141">
        <v>0</v>
      </c>
      <c r="F25" s="142">
        <v>0</v>
      </c>
    </row>
    <row r="26" spans="1:6" x14ac:dyDescent="0.25">
      <c r="A26" s="117"/>
      <c r="B26" s="140" t="s">
        <v>64</v>
      </c>
      <c r="C26" s="141">
        <v>0</v>
      </c>
      <c r="D26" s="141">
        <v>100</v>
      </c>
      <c r="E26" s="141">
        <v>-100</v>
      </c>
      <c r="F26" s="142">
        <v>-1</v>
      </c>
    </row>
    <row r="27" spans="1:6" x14ac:dyDescent="0.25">
      <c r="A27" s="117"/>
      <c r="B27" s="140" t="s">
        <v>65</v>
      </c>
      <c r="C27" s="141">
        <v>81.56</v>
      </c>
      <c r="D27" s="141">
        <v>20</v>
      </c>
      <c r="E27" s="141">
        <f>C27-D27</f>
        <v>61.56</v>
      </c>
      <c r="F27" s="142">
        <f>E27/D27</f>
        <v>3.0780000000000003</v>
      </c>
    </row>
    <row r="28" spans="1:6" x14ac:dyDescent="0.25">
      <c r="A28" s="117"/>
      <c r="B28" s="140" t="s">
        <v>66</v>
      </c>
      <c r="C28" s="141">
        <v>247.46</v>
      </c>
      <c r="D28" s="141">
        <v>180</v>
      </c>
      <c r="E28" s="141">
        <v>67.459999999999994</v>
      </c>
      <c r="F28" s="142">
        <v>0.375</v>
      </c>
    </row>
    <row r="29" spans="1:6" x14ac:dyDescent="0.25">
      <c r="A29" s="117"/>
      <c r="B29" s="140" t="s">
        <v>105</v>
      </c>
      <c r="C29" s="141">
        <v>0</v>
      </c>
      <c r="D29" s="141">
        <v>167</v>
      </c>
      <c r="E29" s="141">
        <v>-167</v>
      </c>
      <c r="F29" s="142">
        <v>-1</v>
      </c>
    </row>
    <row r="30" spans="1:6" x14ac:dyDescent="0.25">
      <c r="A30" s="117"/>
      <c r="B30" s="140" t="s">
        <v>69</v>
      </c>
      <c r="C30" s="141">
        <v>500</v>
      </c>
      <c r="D30" s="141">
        <v>500</v>
      </c>
      <c r="E30" s="141">
        <v>0</v>
      </c>
      <c r="F30" s="142">
        <v>0</v>
      </c>
    </row>
    <row r="31" spans="1:6" x14ac:dyDescent="0.25">
      <c r="A31" s="117"/>
      <c r="B31" s="140" t="s">
        <v>71</v>
      </c>
      <c r="C31" s="141">
        <v>370.89</v>
      </c>
      <c r="D31" s="141">
        <v>500</v>
      </c>
      <c r="E31" s="141">
        <v>-129.11000000000001</v>
      </c>
      <c r="F31" s="142">
        <v>-0.25800000000000001</v>
      </c>
    </row>
    <row r="32" spans="1:6" x14ac:dyDescent="0.25">
      <c r="A32" s="117"/>
      <c r="B32" s="140" t="s">
        <v>72</v>
      </c>
      <c r="C32" s="141">
        <v>110.62</v>
      </c>
      <c r="D32" s="141">
        <v>0</v>
      </c>
      <c r="E32" s="141">
        <v>110.62</v>
      </c>
      <c r="F32" s="142" t="s">
        <v>50</v>
      </c>
    </row>
    <row r="33" spans="1:6" x14ac:dyDescent="0.25">
      <c r="A33" s="117"/>
      <c r="B33" s="140" t="s">
        <v>73</v>
      </c>
      <c r="C33" s="141"/>
      <c r="D33" s="141"/>
      <c r="E33" s="141"/>
      <c r="F33" s="142"/>
    </row>
    <row r="34" spans="1:6" x14ac:dyDescent="0.25">
      <c r="A34" s="117"/>
      <c r="B34" s="140" t="s">
        <v>74</v>
      </c>
      <c r="C34" s="141">
        <v>795</v>
      </c>
      <c r="D34" s="141">
        <v>719</v>
      </c>
      <c r="E34" s="141">
        <v>76</v>
      </c>
      <c r="F34" s="142">
        <v>0.106</v>
      </c>
    </row>
    <row r="35" spans="1:6" x14ac:dyDescent="0.25">
      <c r="A35" s="117"/>
      <c r="B35" s="140" t="s">
        <v>75</v>
      </c>
      <c r="C35" s="141">
        <v>494</v>
      </c>
      <c r="D35" s="141">
        <v>467</v>
      </c>
      <c r="E35" s="141">
        <v>27</v>
      </c>
      <c r="F35" s="142">
        <v>5.8000000000000003E-2</v>
      </c>
    </row>
    <row r="36" spans="1:6" x14ac:dyDescent="0.25">
      <c r="A36" s="117"/>
      <c r="B36" s="140" t="s">
        <v>76</v>
      </c>
      <c r="C36" s="141">
        <v>138</v>
      </c>
      <c r="D36" s="141">
        <v>177</v>
      </c>
      <c r="E36" s="141">
        <v>-39</v>
      </c>
      <c r="F36" s="142">
        <v>-0.22</v>
      </c>
    </row>
    <row r="37" spans="1:6" x14ac:dyDescent="0.25">
      <c r="A37" s="117"/>
      <c r="B37" s="140" t="s">
        <v>49</v>
      </c>
      <c r="C37" s="141">
        <v>510</v>
      </c>
      <c r="D37" s="141">
        <v>506</v>
      </c>
      <c r="E37" s="141">
        <v>4</v>
      </c>
      <c r="F37" s="142">
        <v>8.0000000000000002E-3</v>
      </c>
    </row>
    <row r="38" spans="1:6" x14ac:dyDescent="0.25">
      <c r="A38" s="117"/>
      <c r="B38" s="140" t="s">
        <v>51</v>
      </c>
      <c r="C38" s="141">
        <v>270</v>
      </c>
      <c r="D38" s="141">
        <v>314</v>
      </c>
      <c r="E38" s="141">
        <v>-44</v>
      </c>
      <c r="F38" s="142">
        <v>-0.14000000000000001</v>
      </c>
    </row>
    <row r="39" spans="1:6" x14ac:dyDescent="0.25">
      <c r="A39" s="117"/>
      <c r="B39" s="140" t="s">
        <v>52</v>
      </c>
      <c r="C39" s="141">
        <v>150</v>
      </c>
      <c r="D39" s="141">
        <v>121</v>
      </c>
      <c r="E39" s="141">
        <v>29</v>
      </c>
      <c r="F39" s="142">
        <v>0.24</v>
      </c>
    </row>
    <row r="40" spans="1:6" x14ac:dyDescent="0.25">
      <c r="A40" s="117"/>
      <c r="B40" s="140" t="s">
        <v>77</v>
      </c>
      <c r="C40" s="141">
        <v>40</v>
      </c>
      <c r="D40" s="141">
        <v>40</v>
      </c>
      <c r="E40" s="141">
        <v>0</v>
      </c>
      <c r="F40" s="142">
        <v>0</v>
      </c>
    </row>
    <row r="41" spans="1:6" x14ac:dyDescent="0.25">
      <c r="A41" s="117"/>
      <c r="B41" s="140" t="s">
        <v>78</v>
      </c>
      <c r="C41" s="141">
        <v>2397</v>
      </c>
      <c r="D41" s="141">
        <v>2344</v>
      </c>
      <c r="E41" s="141">
        <v>53</v>
      </c>
      <c r="F41" s="142">
        <v>2.3E-2</v>
      </c>
    </row>
    <row r="42" spans="1:6" x14ac:dyDescent="0.25">
      <c r="A42" s="117"/>
      <c r="B42" s="140" t="s">
        <v>79</v>
      </c>
      <c r="C42" s="141">
        <v>617.5</v>
      </c>
      <c r="D42" s="141">
        <v>542</v>
      </c>
      <c r="E42" s="141">
        <v>75.5</v>
      </c>
      <c r="F42" s="142">
        <v>0.13900000000000001</v>
      </c>
    </row>
    <row r="43" spans="1:6" x14ac:dyDescent="0.25">
      <c r="A43" s="117"/>
      <c r="B43" s="140" t="s">
        <v>80</v>
      </c>
      <c r="C43" s="141">
        <v>0</v>
      </c>
      <c r="D43" s="141">
        <v>292</v>
      </c>
      <c r="E43" s="141">
        <v>-292</v>
      </c>
      <c r="F43" s="142">
        <v>-1</v>
      </c>
    </row>
    <row r="44" spans="1:6" x14ac:dyDescent="0.25">
      <c r="A44" s="117"/>
      <c r="B44" s="140" t="s">
        <v>81</v>
      </c>
      <c r="C44" s="141">
        <v>241.92</v>
      </c>
      <c r="D44" s="141">
        <v>100</v>
      </c>
      <c r="E44" s="141">
        <v>141.91999999999999</v>
      </c>
      <c r="F44" s="142">
        <v>1.419</v>
      </c>
    </row>
    <row r="45" spans="1:6" x14ac:dyDescent="0.25">
      <c r="A45" s="117"/>
      <c r="B45" s="140" t="s">
        <v>82</v>
      </c>
      <c r="C45" s="141">
        <v>2892</v>
      </c>
      <c r="D45" s="141">
        <v>2683</v>
      </c>
      <c r="E45" s="141">
        <v>209</v>
      </c>
      <c r="F45" s="142">
        <v>7.8E-2</v>
      </c>
    </row>
    <row r="46" spans="1:6" x14ac:dyDescent="0.25">
      <c r="A46" s="117"/>
      <c r="B46" s="140" t="s">
        <v>83</v>
      </c>
      <c r="C46" s="141">
        <v>375</v>
      </c>
      <c r="D46" s="141">
        <v>375</v>
      </c>
      <c r="E46" s="141">
        <v>0</v>
      </c>
      <c r="F46" s="142">
        <v>0</v>
      </c>
    </row>
    <row r="47" spans="1:6" x14ac:dyDescent="0.25">
      <c r="A47" s="117"/>
      <c r="B47" s="140" t="s">
        <v>84</v>
      </c>
      <c r="C47" s="141">
        <v>509.09</v>
      </c>
      <c r="D47" s="141">
        <v>333</v>
      </c>
      <c r="E47" s="141">
        <v>176.09</v>
      </c>
      <c r="F47" s="142">
        <v>0.52900000000000003</v>
      </c>
    </row>
    <row r="48" spans="1:6" x14ac:dyDescent="0.25">
      <c r="A48" s="117"/>
      <c r="B48" s="140" t="s">
        <v>85</v>
      </c>
      <c r="C48" s="141">
        <v>0</v>
      </c>
      <c r="D48" s="141">
        <v>83</v>
      </c>
      <c r="E48" s="141">
        <v>-83</v>
      </c>
      <c r="F48" s="142">
        <v>-1</v>
      </c>
    </row>
    <row r="49" spans="1:6" x14ac:dyDescent="0.25">
      <c r="A49" s="117"/>
      <c r="B49" s="140" t="s">
        <v>86</v>
      </c>
      <c r="C49" s="141">
        <v>0</v>
      </c>
      <c r="D49" s="141">
        <v>50</v>
      </c>
      <c r="E49" s="141">
        <v>-50</v>
      </c>
      <c r="F49" s="142">
        <v>-1</v>
      </c>
    </row>
    <row r="50" spans="1:6" x14ac:dyDescent="0.25">
      <c r="A50" s="117"/>
      <c r="B50" s="140" t="s">
        <v>88</v>
      </c>
      <c r="C50" s="141">
        <v>0</v>
      </c>
      <c r="D50" s="141">
        <v>8</v>
      </c>
      <c r="E50" s="141">
        <v>-8</v>
      </c>
      <c r="F50" s="142">
        <v>-1</v>
      </c>
    </row>
    <row r="51" spans="1:6" x14ac:dyDescent="0.25">
      <c r="A51" s="117"/>
      <c r="B51" s="140" t="s">
        <v>90</v>
      </c>
      <c r="C51" s="141">
        <v>47.14</v>
      </c>
      <c r="D51" s="141">
        <v>39</v>
      </c>
      <c r="E51" s="141">
        <v>8.14</v>
      </c>
      <c r="F51" s="142">
        <v>0.20899999999999999</v>
      </c>
    </row>
    <row r="52" spans="1:6" x14ac:dyDescent="0.25">
      <c r="A52" s="117"/>
      <c r="B52" s="140" t="s">
        <v>91</v>
      </c>
      <c r="C52" s="141">
        <v>201.17</v>
      </c>
      <c r="D52" s="141">
        <v>0</v>
      </c>
      <c r="E52" s="141">
        <v>201.17</v>
      </c>
      <c r="F52" s="142" t="s">
        <v>50</v>
      </c>
    </row>
    <row r="53" spans="1:6" x14ac:dyDescent="0.25">
      <c r="A53" s="117"/>
      <c r="B53" s="140" t="s">
        <v>96</v>
      </c>
      <c r="C53" s="141">
        <f>SUM(C25:C52)-C41</f>
        <v>9221.35</v>
      </c>
      <c r="D53" s="165">
        <f>SUM(D25:D52)-D41</f>
        <v>8946</v>
      </c>
      <c r="E53" s="141">
        <f>C53-D53</f>
        <v>275.35000000000036</v>
      </c>
      <c r="F53" s="142">
        <v>3.1E-2</v>
      </c>
    </row>
    <row r="54" spans="1:6" x14ac:dyDescent="0.25">
      <c r="A54" s="117"/>
      <c r="B54" s="140" t="s">
        <v>97</v>
      </c>
      <c r="C54" s="141">
        <f>C23-C53</f>
        <v>-14.680000000000291</v>
      </c>
      <c r="D54" s="165">
        <f>D23-D53</f>
        <v>-436</v>
      </c>
      <c r="E54" s="141">
        <f>C54-D54</f>
        <v>421.31999999999971</v>
      </c>
      <c r="F54" s="142">
        <v>0.96799999999999997</v>
      </c>
    </row>
    <row r="55" spans="1:6" x14ac:dyDescent="0.25">
      <c r="A55" s="117"/>
      <c r="B55" s="140" t="s">
        <v>98</v>
      </c>
      <c r="C55" s="141">
        <v>0</v>
      </c>
      <c r="D55" s="141">
        <v>0</v>
      </c>
      <c r="E55" s="141">
        <v>0</v>
      </c>
      <c r="F55" s="142" t="s">
        <v>50</v>
      </c>
    </row>
    <row r="56" spans="1:6" x14ac:dyDescent="0.25">
      <c r="A56" s="117"/>
      <c r="B56" s="140" t="s">
        <v>99</v>
      </c>
      <c r="C56" s="141">
        <v>0</v>
      </c>
      <c r="D56" s="141">
        <v>0</v>
      </c>
      <c r="E56" s="141">
        <v>0</v>
      </c>
      <c r="F56" s="142" t="s">
        <v>50</v>
      </c>
    </row>
    <row r="57" spans="1:6" x14ac:dyDescent="0.25">
      <c r="A57" s="117"/>
      <c r="B57" s="140" t="s">
        <v>100</v>
      </c>
      <c r="C57" s="141">
        <f>C54+C55-C56</f>
        <v>-14.680000000000291</v>
      </c>
      <c r="D57" s="165">
        <f>D54+D55-D56</f>
        <v>-436</v>
      </c>
      <c r="E57" s="165">
        <f>E54+E55-E56</f>
        <v>421.31999999999971</v>
      </c>
      <c r="F57" s="142">
        <v>0.96799999999999997</v>
      </c>
    </row>
    <row r="58" spans="1:6" x14ac:dyDescent="0.25">
      <c r="A58" s="124"/>
      <c r="B58" s="127"/>
      <c r="C58" s="121"/>
      <c r="D58" s="121"/>
      <c r="E58" s="121"/>
      <c r="F58" s="130"/>
    </row>
    <row r="59" spans="1:6" x14ac:dyDescent="0.25">
      <c r="B59" s="135"/>
      <c r="C59" s="136"/>
      <c r="D59" s="137"/>
      <c r="E59" s="138"/>
      <c r="F59" s="139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63" sqref="C63"/>
    </sheetView>
  </sheetViews>
  <sheetFormatPr defaultRowHeight="13.2" x14ac:dyDescent="0.25"/>
  <cols>
    <col min="1" max="1" width="1.109375" customWidth="1"/>
    <col min="2" max="2" width="30.21875" customWidth="1"/>
    <col min="3" max="3" width="14.21875" customWidth="1"/>
    <col min="4" max="4" width="10.77734375" customWidth="1"/>
    <col min="5" max="5" width="13.33203125" customWidth="1"/>
    <col min="6" max="6" width="12.21875" customWidth="1"/>
    <col min="7" max="7" width="9.109375" bestFit="1" customWidth="1"/>
  </cols>
  <sheetData>
    <row r="1" spans="1:8" x14ac:dyDescent="0.25">
      <c r="A1" s="76"/>
      <c r="B1" s="77"/>
      <c r="C1" s="78"/>
      <c r="D1" s="76"/>
      <c r="E1" s="79"/>
      <c r="F1" s="80"/>
    </row>
    <row r="2" spans="1:8" x14ac:dyDescent="0.25">
      <c r="A2" s="75"/>
      <c r="B2" s="179" t="s">
        <v>0</v>
      </c>
      <c r="C2" s="180"/>
      <c r="D2" s="180"/>
      <c r="E2" s="180"/>
      <c r="F2" s="181"/>
    </row>
    <row r="3" spans="1:8" ht="21" x14ac:dyDescent="0.4">
      <c r="A3" s="75"/>
      <c r="B3" s="182" t="s">
        <v>102</v>
      </c>
      <c r="C3" s="183"/>
      <c r="D3" s="183"/>
      <c r="E3" s="183"/>
      <c r="F3" s="184"/>
    </row>
    <row r="4" spans="1:8" x14ac:dyDescent="0.25">
      <c r="A4" s="75"/>
      <c r="B4" s="177" t="s">
        <v>38</v>
      </c>
      <c r="C4" s="176"/>
      <c r="D4" s="176"/>
      <c r="E4" s="176"/>
      <c r="F4" s="178"/>
    </row>
    <row r="5" spans="1:8" x14ac:dyDescent="0.25">
      <c r="A5" s="75"/>
      <c r="B5" s="91"/>
      <c r="C5" s="85"/>
      <c r="D5" s="84"/>
      <c r="E5" s="86"/>
      <c r="F5" s="94"/>
    </row>
    <row r="6" spans="1:8" x14ac:dyDescent="0.25">
      <c r="A6" s="88"/>
      <c r="B6" s="97"/>
      <c r="C6" s="98" t="s">
        <v>103</v>
      </c>
      <c r="D6" s="98" t="s">
        <v>104</v>
      </c>
      <c r="E6" s="99" t="s">
        <v>41</v>
      </c>
      <c r="F6" s="100" t="s">
        <v>42</v>
      </c>
    </row>
    <row r="7" spans="1:8" x14ac:dyDescent="0.25">
      <c r="A7" s="89"/>
      <c r="B7" s="92"/>
      <c r="C7" s="81"/>
      <c r="D7" s="81"/>
      <c r="E7" s="82"/>
      <c r="F7" s="95"/>
    </row>
    <row r="8" spans="1:8" x14ac:dyDescent="0.25">
      <c r="A8" s="83"/>
      <c r="B8" s="106" t="s">
        <v>43</v>
      </c>
      <c r="C8" s="107"/>
      <c r="D8" s="107"/>
      <c r="E8" s="107"/>
      <c r="F8" s="108"/>
    </row>
    <row r="9" spans="1:8" x14ac:dyDescent="0.25">
      <c r="A9" s="83"/>
      <c r="B9" s="106" t="s">
        <v>44</v>
      </c>
      <c r="C9" s="107">
        <v>5868.73</v>
      </c>
      <c r="D9" s="107">
        <v>6139</v>
      </c>
      <c r="E9" s="107">
        <v>-270.27</v>
      </c>
      <c r="F9" s="108">
        <v>-4.3999999999999997E-2</v>
      </c>
    </row>
    <row r="10" spans="1:8" x14ac:dyDescent="0.25">
      <c r="A10" s="83"/>
      <c r="B10" s="106" t="s">
        <v>45</v>
      </c>
      <c r="C10" s="107"/>
      <c r="D10" s="107"/>
      <c r="E10" s="107"/>
      <c r="F10" s="108"/>
    </row>
    <row r="11" spans="1:8" x14ac:dyDescent="0.25">
      <c r="A11" s="83"/>
      <c r="B11" s="106" t="s">
        <v>46</v>
      </c>
      <c r="C11" s="107">
        <v>46965</v>
      </c>
      <c r="D11" s="107">
        <v>43116</v>
      </c>
      <c r="E11" s="107">
        <v>3849</v>
      </c>
      <c r="F11" s="108">
        <v>8.8999999999999996E-2</v>
      </c>
      <c r="G11" s="173">
        <f>C11/5</f>
        <v>9393</v>
      </c>
      <c r="H11" s="174" t="s">
        <v>158</v>
      </c>
    </row>
    <row r="12" spans="1:8" x14ac:dyDescent="0.25">
      <c r="A12" s="83"/>
      <c r="B12" s="106" t="s">
        <v>47</v>
      </c>
      <c r="C12" s="107">
        <v>26869</v>
      </c>
      <c r="D12" s="107">
        <v>28008</v>
      </c>
      <c r="E12" s="107">
        <v>-1139</v>
      </c>
      <c r="F12" s="108">
        <v>-4.1000000000000002E-2</v>
      </c>
      <c r="G12" s="173">
        <f t="shared" ref="G12:G13" si="0">C12/5</f>
        <v>5373.8</v>
      </c>
      <c r="H12" s="174" t="s">
        <v>158</v>
      </c>
    </row>
    <row r="13" spans="1:8" x14ac:dyDescent="0.25">
      <c r="A13" s="83"/>
      <c r="B13" s="106" t="s">
        <v>48</v>
      </c>
      <c r="C13" s="107">
        <v>11505</v>
      </c>
      <c r="D13" s="107">
        <v>10596</v>
      </c>
      <c r="E13" s="107">
        <v>909</v>
      </c>
      <c r="F13" s="108">
        <v>8.5999999999999993E-2</v>
      </c>
      <c r="G13" s="173">
        <f t="shared" si="0"/>
        <v>2301</v>
      </c>
      <c r="H13" s="174" t="s">
        <v>158</v>
      </c>
    </row>
    <row r="14" spans="1:8" x14ac:dyDescent="0.25">
      <c r="A14" s="83"/>
      <c r="B14" s="106" t="s">
        <v>49</v>
      </c>
      <c r="C14" s="107">
        <v>6380</v>
      </c>
      <c r="D14" s="107">
        <v>6072</v>
      </c>
      <c r="E14" s="107">
        <v>308</v>
      </c>
      <c r="F14" s="108">
        <v>5.0999999999999997E-2</v>
      </c>
      <c r="G14" s="173">
        <f>C14/10</f>
        <v>638</v>
      </c>
      <c r="H14" s="174" t="s">
        <v>159</v>
      </c>
    </row>
    <row r="15" spans="1:8" x14ac:dyDescent="0.25">
      <c r="A15" s="83"/>
      <c r="B15" s="106" t="s">
        <v>51</v>
      </c>
      <c r="C15" s="107">
        <v>3740</v>
      </c>
      <c r="D15" s="107">
        <v>3768</v>
      </c>
      <c r="E15" s="107">
        <v>-28</v>
      </c>
      <c r="F15" s="108">
        <v>-7.0000000000000001E-3</v>
      </c>
      <c r="G15" s="173">
        <f t="shared" ref="G15:G16" si="1">C15/10</f>
        <v>374</v>
      </c>
      <c r="H15" s="174" t="s">
        <v>159</v>
      </c>
    </row>
    <row r="16" spans="1:8" x14ac:dyDescent="0.25">
      <c r="A16" s="83"/>
      <c r="B16" s="106" t="s">
        <v>52</v>
      </c>
      <c r="C16" s="107">
        <v>1470</v>
      </c>
      <c r="D16" s="107">
        <v>1452</v>
      </c>
      <c r="E16" s="107">
        <v>18</v>
      </c>
      <c r="F16" s="108">
        <v>1.2E-2</v>
      </c>
      <c r="G16" s="173">
        <f t="shared" si="1"/>
        <v>147</v>
      </c>
      <c r="H16" s="174" t="s">
        <v>159</v>
      </c>
    </row>
    <row r="17" spans="1:6" x14ac:dyDescent="0.25">
      <c r="A17" s="83"/>
      <c r="B17" s="106" t="s">
        <v>53</v>
      </c>
      <c r="C17" s="107">
        <v>405</v>
      </c>
      <c r="D17" s="107">
        <v>0</v>
      </c>
      <c r="E17" s="107">
        <v>405</v>
      </c>
      <c r="F17" s="108" t="s">
        <v>50</v>
      </c>
    </row>
    <row r="18" spans="1:6" x14ac:dyDescent="0.25">
      <c r="A18" s="83"/>
      <c r="B18" s="106" t="s">
        <v>54</v>
      </c>
      <c r="C18" s="107">
        <v>97334</v>
      </c>
      <c r="D18" s="107">
        <v>93012</v>
      </c>
      <c r="E18" s="107">
        <v>4322</v>
      </c>
      <c r="F18" s="108">
        <v>4.5999999999999999E-2</v>
      </c>
    </row>
    <row r="19" spans="1:6" x14ac:dyDescent="0.25">
      <c r="A19" s="83"/>
      <c r="B19" s="106" t="s">
        <v>55</v>
      </c>
      <c r="C19" s="107">
        <v>511.92</v>
      </c>
      <c r="D19" s="107">
        <v>1200</v>
      </c>
      <c r="E19" s="107">
        <v>-688.08</v>
      </c>
      <c r="F19" s="108">
        <v>-0.57299999999999995</v>
      </c>
    </row>
    <row r="20" spans="1:6" x14ac:dyDescent="0.25">
      <c r="A20" s="83"/>
      <c r="B20" s="106" t="s">
        <v>56</v>
      </c>
      <c r="C20" s="107">
        <v>454.55</v>
      </c>
      <c r="D20" s="107">
        <v>0</v>
      </c>
      <c r="E20" s="107">
        <f>C20-D20</f>
        <v>454.55</v>
      </c>
      <c r="F20" s="108" t="s">
        <v>50</v>
      </c>
    </row>
    <row r="21" spans="1:6" x14ac:dyDescent="0.25">
      <c r="A21" s="83"/>
      <c r="B21" s="106" t="s">
        <v>57</v>
      </c>
      <c r="C21" s="107">
        <v>3338.62</v>
      </c>
      <c r="D21" s="107">
        <v>4368</v>
      </c>
      <c r="E21" s="107">
        <v>-1029.3800000000001</v>
      </c>
      <c r="F21" s="108">
        <v>-0.23599999999999999</v>
      </c>
    </row>
    <row r="22" spans="1:6" x14ac:dyDescent="0.25">
      <c r="A22" s="83"/>
      <c r="B22" s="106" t="s">
        <v>59</v>
      </c>
      <c r="C22" s="107">
        <v>2259.84</v>
      </c>
      <c r="D22" s="107">
        <v>2880</v>
      </c>
      <c r="E22" s="107">
        <v>-620.16</v>
      </c>
      <c r="F22" s="108">
        <v>-0.215</v>
      </c>
    </row>
    <row r="23" spans="1:6" x14ac:dyDescent="0.25">
      <c r="A23" s="83"/>
      <c r="B23" s="106" t="s">
        <v>60</v>
      </c>
      <c r="C23" s="107">
        <v>120</v>
      </c>
      <c r="D23" s="107">
        <v>0</v>
      </c>
      <c r="E23" s="107">
        <v>120</v>
      </c>
      <c r="F23" s="108" t="s">
        <v>50</v>
      </c>
    </row>
    <row r="24" spans="1:6" x14ac:dyDescent="0.25">
      <c r="A24" s="83"/>
      <c r="B24" s="106" t="s">
        <v>61</v>
      </c>
      <c r="C24" s="107">
        <f>C9+C18+SUM(C19:C23)</f>
        <v>109887.66</v>
      </c>
      <c r="D24" s="107">
        <f t="shared" ref="D24:E24" si="2">D9+D18+SUM(D19:D23)</f>
        <v>107599</v>
      </c>
      <c r="E24" s="107">
        <f t="shared" si="2"/>
        <v>2288.66</v>
      </c>
      <c r="F24" s="108">
        <f>E24/D24</f>
        <v>2.127027202855045E-2</v>
      </c>
    </row>
    <row r="25" spans="1:6" x14ac:dyDescent="0.25">
      <c r="A25" s="83"/>
      <c r="B25" s="106" t="s">
        <v>62</v>
      </c>
      <c r="C25" s="107"/>
      <c r="D25" s="107"/>
      <c r="E25" s="107"/>
      <c r="F25" s="108"/>
    </row>
    <row r="26" spans="1:6" x14ac:dyDescent="0.25">
      <c r="A26" s="83"/>
      <c r="B26" s="106" t="s">
        <v>63</v>
      </c>
      <c r="C26" s="107">
        <v>7560</v>
      </c>
      <c r="D26" s="107">
        <v>7560</v>
      </c>
      <c r="E26" s="107">
        <v>0</v>
      </c>
      <c r="F26" s="108">
        <v>0</v>
      </c>
    </row>
    <row r="27" spans="1:6" x14ac:dyDescent="0.25">
      <c r="A27" s="83"/>
      <c r="B27" s="106" t="s">
        <v>64</v>
      </c>
      <c r="C27" s="107">
        <v>188.18</v>
      </c>
      <c r="D27" s="107">
        <v>1200</v>
      </c>
      <c r="E27" s="107">
        <v>-1011.82</v>
      </c>
      <c r="F27" s="108">
        <v>-0.84299999999999997</v>
      </c>
    </row>
    <row r="28" spans="1:6" x14ac:dyDescent="0.25">
      <c r="A28" s="83"/>
      <c r="B28" s="106" t="s">
        <v>65</v>
      </c>
      <c r="C28" s="107">
        <v>231.07</v>
      </c>
      <c r="D28" s="107">
        <v>240</v>
      </c>
      <c r="E28" s="107">
        <v>-9.83</v>
      </c>
      <c r="F28" s="108">
        <v>-4.1000000000000002E-2</v>
      </c>
    </row>
    <row r="29" spans="1:6" x14ac:dyDescent="0.25">
      <c r="A29" s="83"/>
      <c r="B29" s="106" t="s">
        <v>66</v>
      </c>
      <c r="C29" s="107">
        <v>3476.32</v>
      </c>
      <c r="D29" s="107">
        <v>2160</v>
      </c>
      <c r="E29" s="107">
        <v>1316.32</v>
      </c>
      <c r="F29" s="108">
        <v>0.60899999999999999</v>
      </c>
    </row>
    <row r="30" spans="1:6" x14ac:dyDescent="0.25">
      <c r="A30" s="83"/>
      <c r="B30" s="106" t="s">
        <v>67</v>
      </c>
      <c r="C30" s="107">
        <v>0</v>
      </c>
      <c r="D30" s="107">
        <v>500</v>
      </c>
      <c r="E30" s="107">
        <v>-500</v>
      </c>
      <c r="F30" s="108">
        <v>-1</v>
      </c>
    </row>
    <row r="31" spans="1:6" x14ac:dyDescent="0.25">
      <c r="A31" s="83"/>
      <c r="B31" s="106" t="s">
        <v>105</v>
      </c>
      <c r="C31" s="107">
        <v>0</v>
      </c>
      <c r="D31" s="107">
        <v>2004</v>
      </c>
      <c r="E31" s="107">
        <v>-2004</v>
      </c>
      <c r="F31" s="108">
        <v>-1</v>
      </c>
    </row>
    <row r="32" spans="1:6" x14ac:dyDescent="0.25">
      <c r="A32" s="83"/>
      <c r="B32" s="106" t="s">
        <v>69</v>
      </c>
      <c r="C32" s="107">
        <v>6000</v>
      </c>
      <c r="D32" s="107">
        <v>6000</v>
      </c>
      <c r="E32" s="107">
        <v>0</v>
      </c>
      <c r="F32" s="108">
        <v>0</v>
      </c>
    </row>
    <row r="33" spans="1:6" x14ac:dyDescent="0.25">
      <c r="A33" s="83"/>
      <c r="B33" s="106" t="s">
        <v>70</v>
      </c>
      <c r="C33" s="107">
        <v>2000</v>
      </c>
      <c r="D33" s="107">
        <v>0</v>
      </c>
      <c r="E33" s="107">
        <v>2000</v>
      </c>
      <c r="F33" s="108" t="s">
        <v>50</v>
      </c>
    </row>
    <row r="34" spans="1:6" x14ac:dyDescent="0.25">
      <c r="A34" s="83"/>
      <c r="B34" s="106" t="s">
        <v>71</v>
      </c>
      <c r="C34" s="107">
        <v>370.89</v>
      </c>
      <c r="D34" s="107">
        <v>500</v>
      </c>
      <c r="E34" s="107">
        <v>-129.11000000000001</v>
      </c>
      <c r="F34" s="108">
        <v>-0.25800000000000001</v>
      </c>
    </row>
    <row r="35" spans="1:6" x14ac:dyDescent="0.25">
      <c r="A35" s="83"/>
      <c r="B35" s="106" t="s">
        <v>72</v>
      </c>
      <c r="C35" s="107">
        <v>1607.46</v>
      </c>
      <c r="D35" s="107">
        <v>1080</v>
      </c>
      <c r="E35" s="107">
        <v>527.46</v>
      </c>
      <c r="F35" s="108">
        <v>0.48799999999999999</v>
      </c>
    </row>
    <row r="36" spans="1:6" x14ac:dyDescent="0.25">
      <c r="A36" s="83"/>
      <c r="B36" s="106" t="s">
        <v>73</v>
      </c>
      <c r="C36" s="107"/>
      <c r="D36" s="107"/>
      <c r="E36" s="107"/>
      <c r="F36" s="108"/>
    </row>
    <row r="37" spans="1:6" x14ac:dyDescent="0.25">
      <c r="A37" s="83"/>
      <c r="B37" s="106" t="s">
        <v>74</v>
      </c>
      <c r="C37" s="107">
        <v>9391</v>
      </c>
      <c r="D37" s="107">
        <v>8628</v>
      </c>
      <c r="E37" s="107">
        <v>763</v>
      </c>
      <c r="F37" s="108">
        <v>8.7999999999999995E-2</v>
      </c>
    </row>
    <row r="38" spans="1:6" x14ac:dyDescent="0.25">
      <c r="A38" s="83"/>
      <c r="B38" s="106" t="s">
        <v>75</v>
      </c>
      <c r="C38" s="107">
        <v>5374</v>
      </c>
      <c r="D38" s="107">
        <v>5604</v>
      </c>
      <c r="E38" s="107">
        <v>-230</v>
      </c>
      <c r="F38" s="108">
        <v>-4.1000000000000002E-2</v>
      </c>
    </row>
    <row r="39" spans="1:6" x14ac:dyDescent="0.25">
      <c r="A39" s="83"/>
      <c r="B39" s="106" t="s">
        <v>76</v>
      </c>
      <c r="C39" s="107">
        <v>2301</v>
      </c>
      <c r="D39" s="107">
        <v>2124</v>
      </c>
      <c r="E39" s="107">
        <v>177</v>
      </c>
      <c r="F39" s="108">
        <v>8.3000000000000004E-2</v>
      </c>
    </row>
    <row r="40" spans="1:6" x14ac:dyDescent="0.25">
      <c r="A40" s="83"/>
      <c r="B40" s="106" t="s">
        <v>49</v>
      </c>
      <c r="C40" s="107">
        <v>6380</v>
      </c>
      <c r="D40" s="107">
        <v>6072</v>
      </c>
      <c r="E40" s="107">
        <v>308</v>
      </c>
      <c r="F40" s="108">
        <v>5.0999999999999997E-2</v>
      </c>
    </row>
    <row r="41" spans="1:6" x14ac:dyDescent="0.25">
      <c r="A41" s="83"/>
      <c r="B41" s="106" t="s">
        <v>51</v>
      </c>
      <c r="C41" s="107">
        <v>3660</v>
      </c>
      <c r="D41" s="107">
        <v>3768</v>
      </c>
      <c r="E41" s="107">
        <v>-108</v>
      </c>
      <c r="F41" s="108">
        <v>-2.9000000000000001E-2</v>
      </c>
    </row>
    <row r="42" spans="1:6" x14ac:dyDescent="0.25">
      <c r="A42" s="83"/>
      <c r="B42" s="106" t="s">
        <v>52</v>
      </c>
      <c r="C42" s="107">
        <v>1510</v>
      </c>
      <c r="D42" s="107">
        <v>1452</v>
      </c>
      <c r="E42" s="107">
        <v>58</v>
      </c>
      <c r="F42" s="108">
        <v>0.04</v>
      </c>
    </row>
    <row r="43" spans="1:6" x14ac:dyDescent="0.25">
      <c r="A43" s="83"/>
      <c r="B43" s="106" t="s">
        <v>77</v>
      </c>
      <c r="C43" s="107">
        <v>480</v>
      </c>
      <c r="D43" s="107">
        <v>480</v>
      </c>
      <c r="E43" s="107">
        <v>0</v>
      </c>
      <c r="F43" s="108">
        <v>0</v>
      </c>
    </row>
    <row r="44" spans="1:6" x14ac:dyDescent="0.25">
      <c r="A44" s="83"/>
      <c r="B44" s="106" t="s">
        <v>78</v>
      </c>
      <c r="C44" s="107">
        <v>29096</v>
      </c>
      <c r="D44" s="107">
        <v>28128</v>
      </c>
      <c r="E44" s="107">
        <v>968</v>
      </c>
      <c r="F44" s="108">
        <v>3.4000000000000002E-2</v>
      </c>
    </row>
    <row r="45" spans="1:6" x14ac:dyDescent="0.25">
      <c r="A45" s="83"/>
      <c r="B45" s="106" t="s">
        <v>79</v>
      </c>
      <c r="C45" s="107">
        <v>3272.05</v>
      </c>
      <c r="D45" s="107">
        <v>6504</v>
      </c>
      <c r="E45" s="107">
        <v>-3231.95</v>
      </c>
      <c r="F45" s="108">
        <v>-0.497</v>
      </c>
    </row>
    <row r="46" spans="1:6" x14ac:dyDescent="0.25">
      <c r="A46" s="83"/>
      <c r="B46" s="106" t="s">
        <v>80</v>
      </c>
      <c r="C46" s="107">
        <v>2432.6999999999998</v>
      </c>
      <c r="D46" s="107">
        <v>3504</v>
      </c>
      <c r="E46" s="107">
        <v>-1071.3</v>
      </c>
      <c r="F46" s="108">
        <v>-0.30599999999999999</v>
      </c>
    </row>
    <row r="47" spans="1:6" x14ac:dyDescent="0.25">
      <c r="A47" s="83"/>
      <c r="B47" s="106" t="s">
        <v>81</v>
      </c>
      <c r="C47" s="107">
        <v>441.92</v>
      </c>
      <c r="D47" s="107">
        <v>1200</v>
      </c>
      <c r="E47" s="107">
        <v>-758.08</v>
      </c>
      <c r="F47" s="108">
        <v>-0.63200000000000001</v>
      </c>
    </row>
    <row r="48" spans="1:6" x14ac:dyDescent="0.25">
      <c r="A48" s="83"/>
      <c r="B48" s="106" t="s">
        <v>82</v>
      </c>
      <c r="C48" s="107">
        <v>34190</v>
      </c>
      <c r="D48" s="107">
        <v>32196</v>
      </c>
      <c r="E48" s="107">
        <v>1994</v>
      </c>
      <c r="F48" s="108">
        <v>6.2E-2</v>
      </c>
    </row>
    <row r="49" spans="1:6" x14ac:dyDescent="0.25">
      <c r="A49" s="83"/>
      <c r="B49" s="106" t="s">
        <v>83</v>
      </c>
      <c r="C49" s="107">
        <v>1500</v>
      </c>
      <c r="D49" s="107">
        <v>1500</v>
      </c>
      <c r="E49" s="107">
        <v>0</v>
      </c>
      <c r="F49" s="108">
        <v>0</v>
      </c>
    </row>
    <row r="50" spans="1:6" x14ac:dyDescent="0.25">
      <c r="A50" s="83"/>
      <c r="B50" s="106" t="s">
        <v>84</v>
      </c>
      <c r="C50" s="107">
        <v>3367.44</v>
      </c>
      <c r="D50" s="107">
        <v>3996</v>
      </c>
      <c r="E50" s="107">
        <v>-628.55999999999995</v>
      </c>
      <c r="F50" s="108">
        <v>-0.157</v>
      </c>
    </row>
    <row r="51" spans="1:6" x14ac:dyDescent="0.25">
      <c r="A51" s="83"/>
      <c r="B51" s="106" t="s">
        <v>85</v>
      </c>
      <c r="C51" s="107">
        <v>93.64</v>
      </c>
      <c r="D51" s="107">
        <v>996</v>
      </c>
      <c r="E51" s="107">
        <v>-902.36</v>
      </c>
      <c r="F51" s="108">
        <v>-0.90600000000000003</v>
      </c>
    </row>
    <row r="52" spans="1:6" x14ac:dyDescent="0.25">
      <c r="A52" s="83"/>
      <c r="B52" s="106" t="s">
        <v>86</v>
      </c>
      <c r="C52" s="107">
        <v>37.56</v>
      </c>
      <c r="D52" s="107">
        <v>400</v>
      </c>
      <c r="E52" s="107">
        <v>-362.44</v>
      </c>
      <c r="F52" s="108">
        <v>-0.90600000000000003</v>
      </c>
    </row>
    <row r="53" spans="1:6" x14ac:dyDescent="0.25">
      <c r="A53" s="83"/>
      <c r="B53" s="106" t="s">
        <v>87</v>
      </c>
      <c r="C53" s="107">
        <v>28.18</v>
      </c>
      <c r="D53" s="107">
        <v>0</v>
      </c>
      <c r="E53" s="107">
        <v>28.18</v>
      </c>
      <c r="F53" s="108" t="s">
        <v>50</v>
      </c>
    </row>
    <row r="54" spans="1:6" x14ac:dyDescent="0.25">
      <c r="A54" s="83"/>
      <c r="B54" s="106" t="s">
        <v>88</v>
      </c>
      <c r="C54" s="107">
        <v>42.68</v>
      </c>
      <c r="D54" s="107">
        <v>96</v>
      </c>
      <c r="E54" s="107">
        <v>-53.32</v>
      </c>
      <c r="F54" s="108">
        <v>-0.55500000000000005</v>
      </c>
    </row>
    <row r="55" spans="1:6" x14ac:dyDescent="0.25">
      <c r="A55" s="83"/>
      <c r="B55" s="106" t="s">
        <v>89</v>
      </c>
      <c r="C55" s="107">
        <v>338.64</v>
      </c>
      <c r="D55" s="107">
        <v>0</v>
      </c>
      <c r="E55" s="107">
        <v>338.64</v>
      </c>
      <c r="F55" s="108" t="s">
        <v>50</v>
      </c>
    </row>
    <row r="56" spans="1:6" x14ac:dyDescent="0.25">
      <c r="A56" s="83"/>
      <c r="B56" s="106" t="s">
        <v>90</v>
      </c>
      <c r="C56" s="107">
        <v>514.64</v>
      </c>
      <c r="D56" s="107">
        <v>468</v>
      </c>
      <c r="E56" s="107">
        <v>46.64</v>
      </c>
      <c r="F56" s="108">
        <v>0.1</v>
      </c>
    </row>
    <row r="57" spans="1:6" x14ac:dyDescent="0.25">
      <c r="A57" s="83"/>
      <c r="B57" s="106" t="s">
        <v>91</v>
      </c>
      <c r="C57" s="107">
        <v>1125.45</v>
      </c>
      <c r="D57" s="107">
        <v>821</v>
      </c>
      <c r="E57" s="107">
        <v>304.45</v>
      </c>
      <c r="F57" s="108">
        <v>0.371</v>
      </c>
    </row>
    <row r="58" spans="1:6" x14ac:dyDescent="0.25">
      <c r="A58" s="83"/>
      <c r="B58" s="106" t="s">
        <v>92</v>
      </c>
      <c r="C58" s="107">
        <v>261.82</v>
      </c>
      <c r="D58" s="107">
        <v>528</v>
      </c>
      <c r="E58" s="107">
        <v>-266.18</v>
      </c>
      <c r="F58" s="108">
        <v>-0.504</v>
      </c>
    </row>
    <row r="59" spans="1:6" x14ac:dyDescent="0.25">
      <c r="A59" s="83"/>
      <c r="B59" s="106" t="s">
        <v>93</v>
      </c>
      <c r="C59" s="107">
        <v>0</v>
      </c>
      <c r="D59" s="107">
        <v>54</v>
      </c>
      <c r="E59" s="107">
        <v>-54</v>
      </c>
      <c r="F59" s="108">
        <v>-1</v>
      </c>
    </row>
    <row r="60" spans="1:6" x14ac:dyDescent="0.25">
      <c r="A60" s="83"/>
      <c r="B60" s="106" t="s">
        <v>94</v>
      </c>
      <c r="C60" s="107">
        <v>600</v>
      </c>
      <c r="D60" s="107">
        <v>962</v>
      </c>
      <c r="E60" s="107">
        <v>-362</v>
      </c>
      <c r="F60" s="108">
        <v>-0.376</v>
      </c>
    </row>
    <row r="61" spans="1:6" x14ac:dyDescent="0.25">
      <c r="A61" s="83"/>
      <c r="B61" s="106" t="s">
        <v>95</v>
      </c>
      <c r="C61" s="107">
        <v>331.96</v>
      </c>
      <c r="D61" s="107">
        <v>275</v>
      </c>
      <c r="E61" s="107">
        <v>56.96</v>
      </c>
      <c r="F61" s="108">
        <v>0.20699999999999999</v>
      </c>
    </row>
    <row r="62" spans="1:6" x14ac:dyDescent="0.25">
      <c r="A62" s="83"/>
      <c r="B62" s="106" t="s">
        <v>96</v>
      </c>
      <c r="C62" s="107">
        <f>SUM(C26:C61)-C44</f>
        <v>99108.599999999991</v>
      </c>
      <c r="D62" s="165">
        <f>SUM(D26:D61)-D44</f>
        <v>102872</v>
      </c>
      <c r="E62" s="107">
        <f>C62-D62</f>
        <v>-3763.4000000000087</v>
      </c>
      <c r="F62" s="108">
        <v>-3.6999999999999998E-2</v>
      </c>
    </row>
    <row r="63" spans="1:6" x14ac:dyDescent="0.25">
      <c r="A63" s="83"/>
      <c r="B63" s="106" t="s">
        <v>97</v>
      </c>
      <c r="C63" s="107">
        <f>C24-C62</f>
        <v>10779.060000000012</v>
      </c>
      <c r="D63" s="107">
        <f t="shared" ref="D63:E63" si="3">D24-D62</f>
        <v>4727</v>
      </c>
      <c r="E63" s="107">
        <f t="shared" si="3"/>
        <v>6052.0600000000086</v>
      </c>
      <c r="F63" s="108">
        <f>E63/D63</f>
        <v>1.2803173259995788</v>
      </c>
    </row>
    <row r="64" spans="1:6" x14ac:dyDescent="0.25">
      <c r="A64" s="83"/>
      <c r="B64" s="106" t="s">
        <v>98</v>
      </c>
      <c r="C64" s="107">
        <v>0</v>
      </c>
      <c r="D64" s="107">
        <v>0</v>
      </c>
      <c r="E64" s="107">
        <v>0</v>
      </c>
      <c r="F64" s="108" t="s">
        <v>50</v>
      </c>
    </row>
    <row r="65" spans="1:6" x14ac:dyDescent="0.25">
      <c r="A65" s="83"/>
      <c r="B65" s="106" t="s">
        <v>99</v>
      </c>
      <c r="C65" s="107">
        <v>0</v>
      </c>
      <c r="D65" s="107">
        <v>0</v>
      </c>
      <c r="E65" s="107">
        <v>0</v>
      </c>
      <c r="F65" s="108" t="s">
        <v>50</v>
      </c>
    </row>
    <row r="66" spans="1:6" x14ac:dyDescent="0.25">
      <c r="A66" s="83"/>
      <c r="B66" s="106" t="s">
        <v>100</v>
      </c>
      <c r="C66" s="107">
        <f>C63+C64-C65</f>
        <v>10779.060000000012</v>
      </c>
      <c r="D66" s="107">
        <f t="shared" ref="D66:E66" si="4">D63+D64-D65</f>
        <v>4727</v>
      </c>
      <c r="E66" s="107">
        <f t="shared" si="4"/>
        <v>6052.0600000000086</v>
      </c>
      <c r="F66" s="108">
        <f>E66/D66</f>
        <v>1.2803173259995788</v>
      </c>
    </row>
    <row r="67" spans="1:6" x14ac:dyDescent="0.25">
      <c r="A67" s="90"/>
      <c r="B67" s="93"/>
      <c r="C67" s="87"/>
      <c r="D67" s="87"/>
      <c r="E67" s="87"/>
      <c r="F67" s="96"/>
    </row>
    <row r="68" spans="1:6" x14ac:dyDescent="0.25">
      <c r="A68" s="75"/>
      <c r="B68" s="101"/>
      <c r="C68" s="102"/>
      <c r="D68" s="103"/>
      <c r="E68" s="104"/>
      <c r="F68" s="105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C56" sqref="C56"/>
    </sheetView>
  </sheetViews>
  <sheetFormatPr defaultRowHeight="13.2" x14ac:dyDescent="0.25"/>
  <cols>
    <col min="1" max="1" width="1" customWidth="1"/>
    <col min="2" max="2" width="29.77734375" customWidth="1"/>
    <col min="3" max="3" width="11.21875" customWidth="1"/>
    <col min="4" max="4" width="11.77734375" customWidth="1"/>
    <col min="5" max="5" width="12.44140625" customWidth="1"/>
    <col min="6" max="6" width="13.6640625" customWidth="1"/>
  </cols>
  <sheetData>
    <row r="1" spans="1:6" x14ac:dyDescent="0.25">
      <c r="A1" s="40"/>
      <c r="B1" s="41"/>
      <c r="C1" s="43"/>
      <c r="D1" s="40"/>
      <c r="E1" s="44"/>
      <c r="F1" s="45"/>
    </row>
    <row r="2" spans="1:6" x14ac:dyDescent="0.25">
      <c r="A2" s="39"/>
      <c r="B2" s="179" t="s">
        <v>0</v>
      </c>
      <c r="C2" s="180"/>
      <c r="D2" s="180"/>
      <c r="E2" s="180"/>
      <c r="F2" s="181"/>
    </row>
    <row r="3" spans="1:6" ht="21" x14ac:dyDescent="0.4">
      <c r="A3" s="39"/>
      <c r="B3" s="182" t="s">
        <v>37</v>
      </c>
      <c r="C3" s="183"/>
      <c r="D3" s="183"/>
      <c r="E3" s="183"/>
      <c r="F3" s="184"/>
    </row>
    <row r="4" spans="1:6" x14ac:dyDescent="0.25">
      <c r="A4" s="39"/>
      <c r="B4" s="177" t="s">
        <v>38</v>
      </c>
      <c r="C4" s="176"/>
      <c r="D4" s="176"/>
      <c r="E4" s="176"/>
      <c r="F4" s="178"/>
    </row>
    <row r="5" spans="1:6" x14ac:dyDescent="0.25">
      <c r="A5" s="39"/>
      <c r="B5" s="57"/>
      <c r="C5" s="51"/>
      <c r="D5" s="50"/>
      <c r="E5" s="52"/>
      <c r="F5" s="60"/>
    </row>
    <row r="6" spans="1:6" x14ac:dyDescent="0.25">
      <c r="A6" s="54"/>
      <c r="B6" s="63"/>
      <c r="C6" s="64" t="s">
        <v>39</v>
      </c>
      <c r="D6" s="64" t="s">
        <v>40</v>
      </c>
      <c r="E6" s="65" t="s">
        <v>41</v>
      </c>
      <c r="F6" s="66" t="s">
        <v>42</v>
      </c>
    </row>
    <row r="7" spans="1:6" x14ac:dyDescent="0.25">
      <c r="A7" s="55"/>
      <c r="B7" s="58"/>
      <c r="C7" s="47"/>
      <c r="D7" s="47"/>
      <c r="E7" s="48"/>
      <c r="F7" s="61"/>
    </row>
    <row r="8" spans="1:6" x14ac:dyDescent="0.25">
      <c r="A8" s="49"/>
      <c r="B8" s="72" t="s">
        <v>43</v>
      </c>
      <c r="C8" s="73"/>
      <c r="D8" s="73"/>
      <c r="E8" s="73"/>
      <c r="F8" s="74"/>
    </row>
    <row r="9" spans="1:6" x14ac:dyDescent="0.25">
      <c r="A9" s="49"/>
      <c r="B9" s="72" t="s">
        <v>44</v>
      </c>
      <c r="C9" s="73">
        <v>5868.73</v>
      </c>
      <c r="D9" s="73">
        <v>4325.3900000000003</v>
      </c>
      <c r="E9" s="73">
        <v>1543.34</v>
      </c>
      <c r="F9" s="74">
        <v>0.35699999999999998</v>
      </c>
    </row>
    <row r="10" spans="1:6" x14ac:dyDescent="0.25">
      <c r="A10" s="49"/>
      <c r="B10" s="72" t="s">
        <v>45</v>
      </c>
      <c r="C10" s="73"/>
      <c r="D10" s="73"/>
      <c r="E10" s="73"/>
      <c r="F10" s="74"/>
    </row>
    <row r="11" spans="1:6" x14ac:dyDescent="0.25">
      <c r="A11" s="49"/>
      <c r="B11" s="72" t="s">
        <v>46</v>
      </c>
      <c r="C11" s="73">
        <f>46965+6380+200</f>
        <v>53545</v>
      </c>
      <c r="D11" s="73">
        <v>39818</v>
      </c>
      <c r="E11" s="73">
        <f>C11-D11</f>
        <v>13727</v>
      </c>
      <c r="F11" s="74">
        <f>E11/D11</f>
        <v>0.34474358330403337</v>
      </c>
    </row>
    <row r="12" spans="1:6" x14ac:dyDescent="0.25">
      <c r="A12" s="49"/>
      <c r="B12" s="72" t="s">
        <v>47</v>
      </c>
      <c r="C12" s="73">
        <f>26869+3740+105</f>
        <v>30714</v>
      </c>
      <c r="D12" s="73">
        <v>26063</v>
      </c>
      <c r="E12" s="107">
        <f t="shared" ref="E12:E13" si="0">C12-D12</f>
        <v>4651</v>
      </c>
      <c r="F12" s="108">
        <f t="shared" ref="F12:F16" si="1">E12/D12</f>
        <v>0.17845221194797223</v>
      </c>
    </row>
    <row r="13" spans="1:6" x14ac:dyDescent="0.25">
      <c r="A13" s="49"/>
      <c r="B13" s="72" t="s">
        <v>48</v>
      </c>
      <c r="C13" s="73">
        <f>11505+1470+100</f>
        <v>13075</v>
      </c>
      <c r="D13" s="73">
        <v>10142</v>
      </c>
      <c r="E13" s="107">
        <f t="shared" si="0"/>
        <v>2933</v>
      </c>
      <c r="F13" s="108">
        <f t="shared" si="1"/>
        <v>0.28919345296785642</v>
      </c>
    </row>
    <row r="14" spans="1:6" x14ac:dyDescent="0.25">
      <c r="A14" s="49"/>
      <c r="B14" s="72" t="s">
        <v>54</v>
      </c>
      <c r="C14" s="73">
        <f>SUM(C11:C13)</f>
        <v>97334</v>
      </c>
      <c r="D14" s="107">
        <f>SUM(D11:D13)</f>
        <v>76023</v>
      </c>
      <c r="E14" s="73">
        <f>C14-D14</f>
        <v>21311</v>
      </c>
      <c r="F14" s="108">
        <f t="shared" si="1"/>
        <v>0.28032306012654068</v>
      </c>
    </row>
    <row r="15" spans="1:6" x14ac:dyDescent="0.25">
      <c r="A15" s="49"/>
      <c r="B15" s="72" t="s">
        <v>55</v>
      </c>
      <c r="C15" s="73">
        <v>511.92</v>
      </c>
      <c r="D15" s="73">
        <v>1872.53</v>
      </c>
      <c r="E15" s="73">
        <v>-1360.61</v>
      </c>
      <c r="F15" s="108">
        <f t="shared" si="1"/>
        <v>-0.7266158619621581</v>
      </c>
    </row>
    <row r="16" spans="1:6" x14ac:dyDescent="0.25">
      <c r="A16" s="49"/>
      <c r="B16" s="72" t="s">
        <v>56</v>
      </c>
      <c r="C16" s="73">
        <v>454.55</v>
      </c>
      <c r="D16" s="73">
        <v>2693.47</v>
      </c>
      <c r="E16" s="73">
        <f>C16-D16</f>
        <v>-2238.9199999999996</v>
      </c>
      <c r="F16" s="108">
        <f t="shared" si="1"/>
        <v>-0.83123999896044876</v>
      </c>
    </row>
    <row r="17" spans="1:6" x14ac:dyDescent="0.25">
      <c r="A17" s="49"/>
      <c r="B17" s="72" t="s">
        <v>57</v>
      </c>
      <c r="C17" s="73">
        <v>3338.62</v>
      </c>
      <c r="D17" s="73">
        <v>3431.18</v>
      </c>
      <c r="E17" s="73">
        <v>-92.56</v>
      </c>
      <c r="F17" s="74">
        <v>-2.7E-2</v>
      </c>
    </row>
    <row r="18" spans="1:6" x14ac:dyDescent="0.25">
      <c r="A18" s="49"/>
      <c r="B18" s="72" t="s">
        <v>58</v>
      </c>
      <c r="C18" s="73">
        <v>0</v>
      </c>
      <c r="D18" s="73">
        <v>20000</v>
      </c>
      <c r="E18" s="73">
        <v>-20000</v>
      </c>
      <c r="F18" s="74">
        <v>-1</v>
      </c>
    </row>
    <row r="19" spans="1:6" x14ac:dyDescent="0.25">
      <c r="A19" s="49"/>
      <c r="B19" s="72" t="s">
        <v>59</v>
      </c>
      <c r="C19" s="73">
        <v>2259.84</v>
      </c>
      <c r="D19" s="73">
        <v>3026.79</v>
      </c>
      <c r="E19" s="73">
        <v>-766.95</v>
      </c>
      <c r="F19" s="74">
        <v>-0.253</v>
      </c>
    </row>
    <row r="20" spans="1:6" x14ac:dyDescent="0.25">
      <c r="A20" s="49"/>
      <c r="B20" s="72" t="s">
        <v>60</v>
      </c>
      <c r="C20" s="73">
        <v>120</v>
      </c>
      <c r="D20" s="73">
        <v>875</v>
      </c>
      <c r="E20" s="73">
        <v>-755</v>
      </c>
      <c r="F20" s="74">
        <v>-0.86299999999999999</v>
      </c>
    </row>
    <row r="21" spans="1:6" x14ac:dyDescent="0.25">
      <c r="A21" s="49"/>
      <c r="B21" s="72" t="s">
        <v>61</v>
      </c>
      <c r="C21" s="73">
        <f>C9+C14+SUM(C15:C20)</f>
        <v>109887.66</v>
      </c>
      <c r="D21" s="107">
        <f>D9+D14+SUM(D15:D20)</f>
        <v>112247.36</v>
      </c>
      <c r="E21" s="73">
        <f>C21-D21</f>
        <v>-2359.6999999999971</v>
      </c>
      <c r="F21" s="108">
        <f t="shared" ref="F21" si="2">E21/D21</f>
        <v>-2.1022320703132768E-2</v>
      </c>
    </row>
    <row r="22" spans="1:6" x14ac:dyDescent="0.25">
      <c r="A22" s="49"/>
      <c r="B22" s="72" t="s">
        <v>62</v>
      </c>
      <c r="C22" s="73"/>
      <c r="D22" s="73"/>
      <c r="E22" s="73"/>
      <c r="F22" s="74"/>
    </row>
    <row r="23" spans="1:6" x14ac:dyDescent="0.25">
      <c r="A23" s="49"/>
      <c r="B23" s="72" t="s">
        <v>63</v>
      </c>
      <c r="C23" s="73">
        <v>7560</v>
      </c>
      <c r="D23" s="73">
        <v>3780</v>
      </c>
      <c r="E23" s="73">
        <v>3780</v>
      </c>
      <c r="F23" s="74">
        <v>1</v>
      </c>
    </row>
    <row r="24" spans="1:6" x14ac:dyDescent="0.25">
      <c r="A24" s="49"/>
      <c r="B24" s="72" t="s">
        <v>64</v>
      </c>
      <c r="C24" s="73">
        <v>188.18</v>
      </c>
      <c r="D24" s="73">
        <v>934.76</v>
      </c>
      <c r="E24" s="73">
        <v>-746.58</v>
      </c>
      <c r="F24" s="74">
        <v>-0.79900000000000004</v>
      </c>
    </row>
    <row r="25" spans="1:6" x14ac:dyDescent="0.25">
      <c r="A25" s="49"/>
      <c r="B25" s="72" t="s">
        <v>65</v>
      </c>
      <c r="C25" s="73">
        <v>231.07</v>
      </c>
      <c r="D25" s="73">
        <v>258.14999999999998</v>
      </c>
      <c r="E25" s="73">
        <f>C25-D25</f>
        <v>-27.079999999999984</v>
      </c>
      <c r="F25" s="74">
        <v>-0.108</v>
      </c>
    </row>
    <row r="26" spans="1:6" x14ac:dyDescent="0.25">
      <c r="A26" s="49"/>
      <c r="B26" s="72" t="s">
        <v>66</v>
      </c>
      <c r="C26" s="73">
        <v>3476.32</v>
      </c>
      <c r="D26" s="73">
        <v>3608.41</v>
      </c>
      <c r="E26" s="73">
        <v>-132.09</v>
      </c>
      <c r="F26" s="74">
        <v>-3.6999999999999998E-2</v>
      </c>
    </row>
    <row r="27" spans="1:6" x14ac:dyDescent="0.25">
      <c r="A27" s="49"/>
      <c r="B27" s="72" t="s">
        <v>67</v>
      </c>
      <c r="C27" s="73">
        <v>0</v>
      </c>
      <c r="D27" s="73">
        <v>500</v>
      </c>
      <c r="E27" s="73">
        <v>-500</v>
      </c>
      <c r="F27" s="74">
        <v>-1</v>
      </c>
    </row>
    <row r="28" spans="1:6" x14ac:dyDescent="0.25">
      <c r="A28" s="49"/>
      <c r="B28" s="72" t="s">
        <v>68</v>
      </c>
      <c r="C28" s="73">
        <v>0</v>
      </c>
      <c r="D28" s="73">
        <v>20000</v>
      </c>
      <c r="E28" s="73">
        <v>-20000</v>
      </c>
      <c r="F28" s="74">
        <v>-1</v>
      </c>
    </row>
    <row r="29" spans="1:6" x14ac:dyDescent="0.25">
      <c r="A29" s="49"/>
      <c r="B29" s="72" t="s">
        <v>69</v>
      </c>
      <c r="C29" s="73">
        <v>6000</v>
      </c>
      <c r="D29" s="73">
        <v>0</v>
      </c>
      <c r="E29" s="73">
        <v>6000</v>
      </c>
      <c r="F29" s="74" t="s">
        <v>50</v>
      </c>
    </row>
    <row r="30" spans="1:6" x14ac:dyDescent="0.25">
      <c r="A30" s="49"/>
      <c r="B30" s="72" t="s">
        <v>70</v>
      </c>
      <c r="C30" s="73">
        <v>2000</v>
      </c>
      <c r="D30" s="73">
        <v>0</v>
      </c>
      <c r="E30" s="73">
        <v>2000</v>
      </c>
      <c r="F30" s="74" t="s">
        <v>50</v>
      </c>
    </row>
    <row r="31" spans="1:6" x14ac:dyDescent="0.25">
      <c r="A31" s="49"/>
      <c r="B31" s="72" t="s">
        <v>71</v>
      </c>
      <c r="C31" s="73">
        <v>370.89</v>
      </c>
      <c r="D31" s="73">
        <v>370.89</v>
      </c>
      <c r="E31" s="73">
        <v>0</v>
      </c>
      <c r="F31" s="74">
        <v>0</v>
      </c>
    </row>
    <row r="32" spans="1:6" x14ac:dyDescent="0.25">
      <c r="A32" s="49"/>
      <c r="B32" s="72" t="s">
        <v>72</v>
      </c>
      <c r="C32" s="73">
        <v>1607.46</v>
      </c>
      <c r="D32" s="73">
        <v>1848.84</v>
      </c>
      <c r="E32" s="73">
        <v>-241.38</v>
      </c>
      <c r="F32" s="74">
        <v>-0.13100000000000001</v>
      </c>
    </row>
    <row r="33" spans="1:6" x14ac:dyDescent="0.25">
      <c r="A33" s="49"/>
      <c r="B33" s="72" t="s">
        <v>73</v>
      </c>
      <c r="C33" s="73"/>
      <c r="D33" s="73"/>
      <c r="E33" s="73"/>
      <c r="F33" s="74"/>
    </row>
    <row r="34" spans="1:6" x14ac:dyDescent="0.25">
      <c r="A34" s="49"/>
      <c r="B34" s="72" t="s">
        <v>74</v>
      </c>
      <c r="C34" s="73">
        <f>9391+6380+240</f>
        <v>16011</v>
      </c>
      <c r="D34" s="73">
        <v>11640.17</v>
      </c>
      <c r="E34" s="73">
        <f>C34-D34</f>
        <v>4370.83</v>
      </c>
      <c r="F34" s="74">
        <f>E34/D34</f>
        <v>0.37549537506754627</v>
      </c>
    </row>
    <row r="35" spans="1:6" x14ac:dyDescent="0.25">
      <c r="A35" s="49"/>
      <c r="B35" s="72" t="s">
        <v>75</v>
      </c>
      <c r="C35" s="73">
        <f>5374+3660+120</f>
        <v>9154</v>
      </c>
      <c r="D35" s="73">
        <v>8097.67</v>
      </c>
      <c r="E35" s="107">
        <f t="shared" ref="E35:E37" si="3">C35-D35</f>
        <v>1056.33</v>
      </c>
      <c r="F35" s="108">
        <f t="shared" ref="F35:F37" si="4">E35/D35</f>
        <v>0.13044863522470043</v>
      </c>
    </row>
    <row r="36" spans="1:6" x14ac:dyDescent="0.25">
      <c r="A36" s="49"/>
      <c r="B36" s="72" t="s">
        <v>76</v>
      </c>
      <c r="C36" s="73">
        <f>2301+1510+120</f>
        <v>3931</v>
      </c>
      <c r="D36" s="73">
        <v>3135.53</v>
      </c>
      <c r="E36" s="107">
        <f t="shared" si="3"/>
        <v>795.4699999999998</v>
      </c>
      <c r="F36" s="108">
        <f t="shared" si="4"/>
        <v>0.2536955474832005</v>
      </c>
    </row>
    <row r="37" spans="1:6" x14ac:dyDescent="0.25">
      <c r="A37" s="49"/>
      <c r="B37" s="72" t="s">
        <v>78</v>
      </c>
      <c r="C37" s="73">
        <f>SUM(C34:C36)</f>
        <v>29096</v>
      </c>
      <c r="D37" s="107">
        <f>SUM(D34:D36)</f>
        <v>22873.37</v>
      </c>
      <c r="E37" s="107">
        <f t="shared" si="3"/>
        <v>6222.630000000001</v>
      </c>
      <c r="F37" s="108">
        <f t="shared" si="4"/>
        <v>0.27204692618534138</v>
      </c>
    </row>
    <row r="38" spans="1:6" x14ac:dyDescent="0.25">
      <c r="A38" s="49"/>
      <c r="B38" s="72" t="s">
        <v>79</v>
      </c>
      <c r="C38" s="73">
        <v>3272.05</v>
      </c>
      <c r="D38" s="73">
        <v>7022.5</v>
      </c>
      <c r="E38" s="73">
        <v>-3750.45</v>
      </c>
      <c r="F38" s="74">
        <v>-0.53400000000000003</v>
      </c>
    </row>
    <row r="39" spans="1:6" x14ac:dyDescent="0.25">
      <c r="A39" s="49"/>
      <c r="B39" s="72" t="s">
        <v>80</v>
      </c>
      <c r="C39" s="73">
        <v>2432.6999999999998</v>
      </c>
      <c r="D39" s="73">
        <v>3396.45</v>
      </c>
      <c r="E39" s="73">
        <v>-963.75</v>
      </c>
      <c r="F39" s="74">
        <v>-0.28399999999999997</v>
      </c>
    </row>
    <row r="40" spans="1:6" x14ac:dyDescent="0.25">
      <c r="A40" s="49"/>
      <c r="B40" s="72" t="s">
        <v>81</v>
      </c>
      <c r="C40" s="73">
        <v>441.92</v>
      </c>
      <c r="D40" s="73">
        <v>1198.29</v>
      </c>
      <c r="E40" s="73">
        <v>-756.37</v>
      </c>
      <c r="F40" s="74">
        <v>-0.63100000000000001</v>
      </c>
    </row>
    <row r="41" spans="1:6" x14ac:dyDescent="0.25">
      <c r="A41" s="49"/>
      <c r="B41" s="72" t="s">
        <v>82</v>
      </c>
      <c r="C41" s="73">
        <v>34190</v>
      </c>
      <c r="D41" s="73">
        <v>36979.72</v>
      </c>
      <c r="E41" s="73">
        <v>-2789.72</v>
      </c>
      <c r="F41" s="74">
        <v>-7.4999999999999997E-2</v>
      </c>
    </row>
    <row r="42" spans="1:6" x14ac:dyDescent="0.25">
      <c r="A42" s="49"/>
      <c r="B42" s="72" t="s">
        <v>83</v>
      </c>
      <c r="C42" s="73">
        <v>1500</v>
      </c>
      <c r="D42" s="73">
        <v>1875</v>
      </c>
      <c r="E42" s="73">
        <v>-375</v>
      </c>
      <c r="F42" s="74">
        <v>-0.2</v>
      </c>
    </row>
    <row r="43" spans="1:6" x14ac:dyDescent="0.25">
      <c r="A43" s="49"/>
      <c r="B43" s="72" t="s">
        <v>84</v>
      </c>
      <c r="C43" s="73">
        <v>3367.44</v>
      </c>
      <c r="D43" s="73">
        <v>4259.1000000000004</v>
      </c>
      <c r="E43" s="73">
        <v>-891.66</v>
      </c>
      <c r="F43" s="74">
        <v>-0.20899999999999999</v>
      </c>
    </row>
    <row r="44" spans="1:6" x14ac:dyDescent="0.25">
      <c r="A44" s="49"/>
      <c r="B44" s="72" t="s">
        <v>85</v>
      </c>
      <c r="C44" s="73">
        <v>93.64</v>
      </c>
      <c r="D44" s="73">
        <v>992.02</v>
      </c>
      <c r="E44" s="73">
        <v>-898.38</v>
      </c>
      <c r="F44" s="74">
        <v>-0.90600000000000003</v>
      </c>
    </row>
    <row r="45" spans="1:6" x14ac:dyDescent="0.25">
      <c r="A45" s="49"/>
      <c r="B45" s="72" t="s">
        <v>86</v>
      </c>
      <c r="C45" s="73">
        <v>37.56</v>
      </c>
      <c r="D45" s="73">
        <v>361.89</v>
      </c>
      <c r="E45" s="73">
        <v>-324.33</v>
      </c>
      <c r="F45" s="74">
        <v>-0.89600000000000002</v>
      </c>
    </row>
    <row r="46" spans="1:6" x14ac:dyDescent="0.25">
      <c r="A46" s="49"/>
      <c r="B46" s="72" t="s">
        <v>87</v>
      </c>
      <c r="C46" s="73">
        <v>28.18</v>
      </c>
      <c r="D46" s="73">
        <v>64.31</v>
      </c>
      <c r="E46" s="73">
        <v>-36.130000000000003</v>
      </c>
      <c r="F46" s="74">
        <v>-0.56200000000000006</v>
      </c>
    </row>
    <row r="47" spans="1:6" x14ac:dyDescent="0.25">
      <c r="A47" s="49"/>
      <c r="B47" s="72" t="s">
        <v>88</v>
      </c>
      <c r="C47" s="73">
        <v>42.68</v>
      </c>
      <c r="D47" s="73">
        <v>313.19</v>
      </c>
      <c r="E47" s="73">
        <v>-270.51</v>
      </c>
      <c r="F47" s="74">
        <v>-0.86399999999999999</v>
      </c>
    </row>
    <row r="48" spans="1:6" x14ac:dyDescent="0.25">
      <c r="A48" s="49"/>
      <c r="B48" s="72" t="s">
        <v>89</v>
      </c>
      <c r="C48" s="73">
        <v>338.64</v>
      </c>
      <c r="D48" s="73">
        <v>3428.96</v>
      </c>
      <c r="E48" s="73">
        <v>-3090.32</v>
      </c>
      <c r="F48" s="74">
        <v>-0.90100000000000002</v>
      </c>
    </row>
    <row r="49" spans="1:6" x14ac:dyDescent="0.25">
      <c r="A49" s="49"/>
      <c r="B49" s="72" t="s">
        <v>90</v>
      </c>
      <c r="C49" s="73">
        <v>514.64</v>
      </c>
      <c r="D49" s="73">
        <v>450.95</v>
      </c>
      <c r="E49" s="73">
        <v>63.69</v>
      </c>
      <c r="F49" s="74">
        <v>0.14099999999999999</v>
      </c>
    </row>
    <row r="50" spans="1:6" x14ac:dyDescent="0.25">
      <c r="A50" s="49"/>
      <c r="B50" s="72" t="s">
        <v>91</v>
      </c>
      <c r="C50" s="73">
        <v>1125.45</v>
      </c>
      <c r="D50" s="73">
        <v>924.27</v>
      </c>
      <c r="E50" s="73">
        <v>201.18</v>
      </c>
      <c r="F50" s="74">
        <v>0.218</v>
      </c>
    </row>
    <row r="51" spans="1:6" x14ac:dyDescent="0.25">
      <c r="A51" s="49"/>
      <c r="B51" s="72" t="s">
        <v>92</v>
      </c>
      <c r="C51" s="73">
        <v>261.82</v>
      </c>
      <c r="D51" s="73">
        <v>502.95</v>
      </c>
      <c r="E51" s="73">
        <v>-241.13</v>
      </c>
      <c r="F51" s="74">
        <v>-0.47899999999999998</v>
      </c>
    </row>
    <row r="52" spans="1:6" x14ac:dyDescent="0.25">
      <c r="A52" s="49"/>
      <c r="B52" s="72" t="s">
        <v>93</v>
      </c>
      <c r="C52" s="73">
        <v>0</v>
      </c>
      <c r="D52" s="73">
        <v>54</v>
      </c>
      <c r="E52" s="73">
        <v>-54</v>
      </c>
      <c r="F52" s="74">
        <v>-1</v>
      </c>
    </row>
    <row r="53" spans="1:6" x14ac:dyDescent="0.25">
      <c r="A53" s="49"/>
      <c r="B53" s="72" t="s">
        <v>94</v>
      </c>
      <c r="C53" s="73">
        <v>600</v>
      </c>
      <c r="D53" s="73">
        <v>961.82</v>
      </c>
      <c r="E53" s="73">
        <v>-361.82</v>
      </c>
      <c r="F53" s="74">
        <v>-0.376</v>
      </c>
    </row>
    <row r="54" spans="1:6" x14ac:dyDescent="0.25">
      <c r="A54" s="49"/>
      <c r="B54" s="72" t="s">
        <v>95</v>
      </c>
      <c r="C54" s="73">
        <v>331.96</v>
      </c>
      <c r="D54" s="73">
        <v>275.36</v>
      </c>
      <c r="E54" s="73">
        <v>56.6</v>
      </c>
      <c r="F54" s="74">
        <v>0.20599999999999999</v>
      </c>
    </row>
    <row r="55" spans="1:6" x14ac:dyDescent="0.25">
      <c r="A55" s="49"/>
      <c r="B55" s="72" t="s">
        <v>96</v>
      </c>
      <c r="C55" s="73">
        <f>SUM(C23:C54)-C37</f>
        <v>99108.599999999991</v>
      </c>
      <c r="D55" s="165">
        <f>SUM(D23:D54)-D37</f>
        <v>117235.19999999998</v>
      </c>
      <c r="E55" s="165">
        <f>SUM(E23:E54)-E37</f>
        <v>-18126.599999999999</v>
      </c>
      <c r="F55" s="74">
        <v>-0.155</v>
      </c>
    </row>
    <row r="56" spans="1:6" x14ac:dyDescent="0.25">
      <c r="A56" s="49"/>
      <c r="B56" s="72" t="s">
        <v>97</v>
      </c>
      <c r="C56" s="73">
        <f>C21-C55</f>
        <v>10779.060000000012</v>
      </c>
      <c r="D56" s="107">
        <f>D21-D55</f>
        <v>-4987.839999999982</v>
      </c>
      <c r="E56" s="107">
        <f>E21-E55</f>
        <v>15766.900000000001</v>
      </c>
      <c r="F56" s="74">
        <f>-E56/D56</f>
        <v>3.1610677166869943</v>
      </c>
    </row>
    <row r="57" spans="1:6" x14ac:dyDescent="0.25">
      <c r="A57" s="49"/>
      <c r="B57" s="72" t="s">
        <v>98</v>
      </c>
      <c r="C57" s="73">
        <v>0</v>
      </c>
      <c r="D57" s="73">
        <v>0</v>
      </c>
      <c r="E57" s="73">
        <v>0</v>
      </c>
      <c r="F57" s="74" t="s">
        <v>50</v>
      </c>
    </row>
    <row r="58" spans="1:6" x14ac:dyDescent="0.25">
      <c r="A58" s="49"/>
      <c r="B58" s="72" t="s">
        <v>99</v>
      </c>
      <c r="C58" s="73">
        <v>0</v>
      </c>
      <c r="D58" s="73">
        <v>0</v>
      </c>
      <c r="E58" s="73">
        <v>0</v>
      </c>
      <c r="F58" s="74" t="s">
        <v>50</v>
      </c>
    </row>
    <row r="59" spans="1:6" x14ac:dyDescent="0.25">
      <c r="A59" s="49"/>
      <c r="B59" s="72" t="s">
        <v>100</v>
      </c>
      <c r="C59" s="73">
        <f>C56+C57-C58</f>
        <v>10779.060000000012</v>
      </c>
      <c r="D59" s="107">
        <f t="shared" ref="D59:E59" si="5">D56+D57-D58</f>
        <v>-4987.839999999982</v>
      </c>
      <c r="E59" s="107">
        <f t="shared" si="5"/>
        <v>15766.900000000001</v>
      </c>
      <c r="F59" s="108">
        <f>-E59/D59</f>
        <v>3.1610677166869943</v>
      </c>
    </row>
    <row r="60" spans="1:6" x14ac:dyDescent="0.25">
      <c r="A60" s="56"/>
      <c r="B60" s="59"/>
      <c r="C60" s="53"/>
      <c r="D60" s="53"/>
      <c r="E60" s="53"/>
      <c r="F60" s="62"/>
    </row>
    <row r="61" spans="1:6" x14ac:dyDescent="0.25">
      <c r="A61" s="39"/>
      <c r="B61" s="67"/>
      <c r="C61" s="68"/>
      <c r="D61" s="69"/>
      <c r="E61" s="70"/>
      <c r="F61" s="71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opLeftCell="A73" workbookViewId="0">
      <selection activeCell="G91" sqref="G91"/>
    </sheetView>
  </sheetViews>
  <sheetFormatPr defaultRowHeight="13.2" x14ac:dyDescent="0.25"/>
  <cols>
    <col min="1" max="1" width="1" customWidth="1"/>
    <col min="2" max="2" width="26.77734375" customWidth="1"/>
    <col min="3" max="3" width="14.6640625" customWidth="1"/>
    <col min="4" max="4" width="11.88671875" customWidth="1"/>
  </cols>
  <sheetData>
    <row r="1" spans="1:4" x14ac:dyDescent="0.25">
      <c r="A1" s="144"/>
      <c r="B1" s="145"/>
      <c r="C1" s="146"/>
      <c r="D1" s="147"/>
    </row>
    <row r="2" spans="1:4" x14ac:dyDescent="0.25">
      <c r="A2" s="143"/>
      <c r="B2" s="179" t="s">
        <v>0</v>
      </c>
      <c r="C2" s="180"/>
      <c r="D2" s="181"/>
    </row>
    <row r="3" spans="1:4" ht="21" x14ac:dyDescent="0.4">
      <c r="A3" s="143"/>
      <c r="B3" s="182" t="s">
        <v>155</v>
      </c>
      <c r="C3" s="183"/>
      <c r="D3" s="184"/>
    </row>
    <row r="4" spans="1:4" x14ac:dyDescent="0.25">
      <c r="A4" s="143"/>
      <c r="B4" s="177" t="s">
        <v>106</v>
      </c>
      <c r="C4" s="176"/>
      <c r="D4" s="178"/>
    </row>
    <row r="5" spans="1:4" x14ac:dyDescent="0.25">
      <c r="A5" s="143"/>
      <c r="B5" s="154"/>
      <c r="C5" s="149"/>
      <c r="D5" s="157"/>
    </row>
    <row r="6" spans="1:4" x14ac:dyDescent="0.25">
      <c r="A6" s="151"/>
      <c r="B6" s="160" t="s">
        <v>107</v>
      </c>
      <c r="C6" s="161" t="s">
        <v>103</v>
      </c>
      <c r="D6" s="162" t="s">
        <v>108</v>
      </c>
    </row>
    <row r="7" spans="1:4" x14ac:dyDescent="0.25">
      <c r="A7" s="152"/>
      <c r="B7" s="155"/>
      <c r="C7" s="148"/>
      <c r="D7" s="158"/>
    </row>
    <row r="8" spans="1:4" x14ac:dyDescent="0.25">
      <c r="A8" s="163"/>
      <c r="B8" s="164"/>
      <c r="C8" s="165"/>
      <c r="D8" s="166"/>
    </row>
    <row r="9" spans="1:4" x14ac:dyDescent="0.25">
      <c r="A9" s="163"/>
      <c r="B9" s="168" t="s">
        <v>109</v>
      </c>
      <c r="D9" s="166"/>
    </row>
    <row r="10" spans="1:4" x14ac:dyDescent="0.25">
      <c r="A10" s="163"/>
      <c r="B10" s="164"/>
      <c r="C10" s="165"/>
      <c r="D10" s="166"/>
    </row>
    <row r="11" spans="1:4" ht="12.6" customHeight="1" x14ac:dyDescent="0.25">
      <c r="A11" s="163"/>
      <c r="B11" s="164" t="s">
        <v>43</v>
      </c>
      <c r="C11" s="165"/>
      <c r="D11" s="166"/>
    </row>
    <row r="12" spans="1:4" ht="12.6" customHeight="1" x14ac:dyDescent="0.25">
      <c r="A12" s="163"/>
      <c r="B12" s="164" t="s">
        <v>110</v>
      </c>
      <c r="C12" s="165">
        <v>753.41</v>
      </c>
      <c r="D12" s="166">
        <v>3338.62</v>
      </c>
    </row>
    <row r="13" spans="1:4" ht="12.6" customHeight="1" x14ac:dyDescent="0.25">
      <c r="A13" s="163"/>
      <c r="B13" s="164" t="s">
        <v>61</v>
      </c>
      <c r="C13" s="165">
        <v>753.41</v>
      </c>
      <c r="D13" s="166">
        <v>3338.62</v>
      </c>
    </row>
    <row r="14" spans="1:4" ht="12.6" customHeight="1" x14ac:dyDescent="0.25">
      <c r="A14" s="163"/>
      <c r="B14" s="164"/>
      <c r="C14" s="165"/>
      <c r="D14" s="166"/>
    </row>
    <row r="15" spans="1:4" ht="12.6" customHeight="1" x14ac:dyDescent="0.25">
      <c r="A15" s="163"/>
      <c r="B15" s="164" t="s">
        <v>111</v>
      </c>
      <c r="C15" s="165"/>
      <c r="D15" s="166"/>
    </row>
    <row r="16" spans="1:4" ht="12.6" customHeight="1" x14ac:dyDescent="0.25">
      <c r="A16" s="163"/>
      <c r="B16" s="164" t="s">
        <v>112</v>
      </c>
      <c r="C16" s="165">
        <v>247.46</v>
      </c>
      <c r="D16" s="166">
        <v>3476.32</v>
      </c>
    </row>
    <row r="17" spans="1:4" ht="12.6" customHeight="1" x14ac:dyDescent="0.25">
      <c r="A17" s="163"/>
      <c r="B17" s="164" t="s">
        <v>113</v>
      </c>
      <c r="C17" s="165">
        <v>370.89</v>
      </c>
      <c r="D17" s="166">
        <v>370.89</v>
      </c>
    </row>
    <row r="18" spans="1:4" ht="12.6" customHeight="1" x14ac:dyDescent="0.25">
      <c r="A18" s="163"/>
      <c r="B18" s="164" t="s">
        <v>114</v>
      </c>
      <c r="C18" s="165">
        <v>110.62</v>
      </c>
      <c r="D18" s="166">
        <v>1607.46</v>
      </c>
    </row>
    <row r="19" spans="1:4" ht="12.6" customHeight="1" x14ac:dyDescent="0.25">
      <c r="A19" s="163"/>
      <c r="B19" s="164" t="s">
        <v>115</v>
      </c>
      <c r="C19" s="165">
        <v>250</v>
      </c>
      <c r="D19" s="166">
        <v>1000</v>
      </c>
    </row>
    <row r="20" spans="1:4" ht="12.6" customHeight="1" x14ac:dyDescent="0.25">
      <c r="A20" s="163"/>
      <c r="B20" s="164" t="s">
        <v>116</v>
      </c>
      <c r="C20" s="165">
        <v>86.61</v>
      </c>
      <c r="D20" s="166">
        <v>1039.32</v>
      </c>
    </row>
    <row r="21" spans="1:4" ht="12.6" customHeight="1" x14ac:dyDescent="0.25">
      <c r="A21" s="163"/>
      <c r="B21" s="164" t="s">
        <v>117</v>
      </c>
      <c r="C21" s="165">
        <v>0</v>
      </c>
      <c r="D21" s="166">
        <v>93.64</v>
      </c>
    </row>
    <row r="22" spans="1:4" ht="12.6" customHeight="1" x14ac:dyDescent="0.25">
      <c r="A22" s="163"/>
      <c r="B22" s="164" t="s">
        <v>118</v>
      </c>
      <c r="C22" s="165">
        <v>1065.58</v>
      </c>
      <c r="D22" s="166">
        <v>7587.63</v>
      </c>
    </row>
    <row r="23" spans="1:4" ht="12.6" customHeight="1" x14ac:dyDescent="0.25">
      <c r="A23" s="163"/>
      <c r="B23" s="164"/>
      <c r="C23" s="165"/>
      <c r="D23" s="166"/>
    </row>
    <row r="24" spans="1:4" ht="12.6" customHeight="1" x14ac:dyDescent="0.25">
      <c r="A24" s="163"/>
      <c r="B24" s="164" t="s">
        <v>100</v>
      </c>
      <c r="C24" s="165">
        <v>-312.17</v>
      </c>
      <c r="D24" s="166">
        <v>-4249.01</v>
      </c>
    </row>
    <row r="25" spans="1:4" ht="12.6" customHeight="1" x14ac:dyDescent="0.25">
      <c r="A25" s="163"/>
      <c r="B25" s="164"/>
      <c r="C25" s="165"/>
      <c r="D25" s="166"/>
    </row>
    <row r="26" spans="1:4" ht="12.6" customHeight="1" x14ac:dyDescent="0.25">
      <c r="A26" s="163"/>
      <c r="B26" s="168" t="s">
        <v>119</v>
      </c>
      <c r="D26" s="166"/>
    </row>
    <row r="27" spans="1:4" ht="12.6" customHeight="1" x14ac:dyDescent="0.25">
      <c r="A27" s="163"/>
      <c r="B27" s="164"/>
      <c r="C27" s="165"/>
      <c r="D27" s="166"/>
    </row>
    <row r="28" spans="1:4" ht="12.6" customHeight="1" x14ac:dyDescent="0.25">
      <c r="A28" s="163"/>
      <c r="B28" s="164" t="s">
        <v>43</v>
      </c>
      <c r="C28" s="165"/>
      <c r="D28" s="166"/>
    </row>
    <row r="29" spans="1:4" ht="12.6" customHeight="1" x14ac:dyDescent="0.25">
      <c r="A29" s="163"/>
      <c r="B29" s="164" t="s">
        <v>120</v>
      </c>
      <c r="C29" s="165">
        <v>154.55000000000001</v>
      </c>
      <c r="D29" s="166">
        <v>454.55</v>
      </c>
    </row>
    <row r="30" spans="1:4" ht="12.6" customHeight="1" x14ac:dyDescent="0.25">
      <c r="A30" s="163"/>
      <c r="B30" s="164" t="s">
        <v>61</v>
      </c>
      <c r="C30" s="165">
        <v>154.55000000000001</v>
      </c>
      <c r="D30" s="166">
        <v>454.55</v>
      </c>
    </row>
    <row r="31" spans="1:4" ht="12.6" customHeight="1" x14ac:dyDescent="0.25">
      <c r="A31" s="163"/>
      <c r="B31" s="164"/>
      <c r="C31" s="165"/>
      <c r="D31" s="166"/>
    </row>
    <row r="32" spans="1:4" ht="12.6" customHeight="1" x14ac:dyDescent="0.25">
      <c r="A32" s="163"/>
      <c r="B32" s="164" t="s">
        <v>100</v>
      </c>
      <c r="C32" s="165">
        <v>154.55000000000001</v>
      </c>
      <c r="D32" s="166">
        <v>454.55</v>
      </c>
    </row>
    <row r="33" spans="1:4" ht="12.6" customHeight="1" x14ac:dyDescent="0.25">
      <c r="A33" s="163"/>
      <c r="B33" s="164"/>
      <c r="C33" s="165"/>
      <c r="D33" s="166"/>
    </row>
    <row r="34" spans="1:4" ht="12.6" customHeight="1" x14ac:dyDescent="0.25">
      <c r="A34" s="163"/>
      <c r="B34" s="168" t="s">
        <v>156</v>
      </c>
      <c r="D34" s="166"/>
    </row>
    <row r="35" spans="1:4" ht="12.6" customHeight="1" x14ac:dyDescent="0.25">
      <c r="A35" s="163"/>
      <c r="B35" s="164"/>
      <c r="C35" s="165"/>
      <c r="D35" s="166"/>
    </row>
    <row r="36" spans="1:4" ht="12.6" customHeight="1" x14ac:dyDescent="0.25">
      <c r="A36" s="163"/>
      <c r="B36" s="164" t="s">
        <v>43</v>
      </c>
      <c r="C36" s="165"/>
      <c r="D36" s="166"/>
    </row>
    <row r="37" spans="1:4" ht="12.6" customHeight="1" x14ac:dyDescent="0.25">
      <c r="A37" s="163"/>
      <c r="B37" s="164" t="s">
        <v>121</v>
      </c>
      <c r="C37" s="165">
        <v>3975</v>
      </c>
      <c r="D37" s="166">
        <v>46965</v>
      </c>
    </row>
    <row r="38" spans="1:4" ht="12.6" customHeight="1" x14ac:dyDescent="0.25">
      <c r="A38" s="163"/>
      <c r="B38" s="164" t="s">
        <v>122</v>
      </c>
      <c r="C38" s="165">
        <v>2470</v>
      </c>
      <c r="D38" s="166">
        <v>26869</v>
      </c>
    </row>
    <row r="39" spans="1:4" ht="12.6" customHeight="1" x14ac:dyDescent="0.25">
      <c r="A39" s="163"/>
      <c r="B39" s="164" t="s">
        <v>123</v>
      </c>
      <c r="C39" s="165">
        <v>690</v>
      </c>
      <c r="D39" s="166">
        <v>11505</v>
      </c>
    </row>
    <row r="40" spans="1:4" ht="12.6" customHeight="1" x14ac:dyDescent="0.25">
      <c r="A40" s="163"/>
      <c r="B40" s="164" t="s">
        <v>124</v>
      </c>
      <c r="C40" s="165">
        <v>510</v>
      </c>
      <c r="D40" s="166">
        <v>6380</v>
      </c>
    </row>
    <row r="41" spans="1:4" ht="12.6" customHeight="1" x14ac:dyDescent="0.25">
      <c r="A41" s="163"/>
      <c r="B41" s="164" t="s">
        <v>125</v>
      </c>
      <c r="C41" s="165">
        <v>340</v>
      </c>
      <c r="D41" s="166">
        <v>3740</v>
      </c>
    </row>
    <row r="42" spans="1:4" ht="12.6" customHeight="1" x14ac:dyDescent="0.25">
      <c r="A42" s="163"/>
      <c r="B42" s="164" t="s">
        <v>126</v>
      </c>
      <c r="C42" s="165">
        <v>80</v>
      </c>
      <c r="D42" s="166">
        <v>1470</v>
      </c>
    </row>
    <row r="43" spans="1:4" ht="12.6" customHeight="1" x14ac:dyDescent="0.25">
      <c r="A43" s="163"/>
      <c r="B43" s="164" t="s">
        <v>127</v>
      </c>
      <c r="C43" s="165">
        <v>0</v>
      </c>
      <c r="D43" s="166">
        <v>405</v>
      </c>
    </row>
    <row r="44" spans="1:4" ht="12.6" customHeight="1" x14ac:dyDescent="0.25">
      <c r="A44" s="163"/>
      <c r="B44" s="164" t="s">
        <v>128</v>
      </c>
      <c r="C44" s="165">
        <v>0</v>
      </c>
      <c r="D44" s="166">
        <v>511.92</v>
      </c>
    </row>
    <row r="45" spans="1:4" ht="12.6" customHeight="1" x14ac:dyDescent="0.25">
      <c r="A45" s="163"/>
      <c r="B45" s="164" t="s">
        <v>129</v>
      </c>
      <c r="C45" s="165">
        <v>163.57</v>
      </c>
      <c r="D45" s="166">
        <v>1898.61</v>
      </c>
    </row>
    <row r="46" spans="1:4" ht="12.6" customHeight="1" x14ac:dyDescent="0.25">
      <c r="A46" s="163"/>
      <c r="B46" s="164" t="s">
        <v>61</v>
      </c>
      <c r="C46" s="165">
        <v>8228.57</v>
      </c>
      <c r="D46" s="166">
        <v>99744.53</v>
      </c>
    </row>
    <row r="47" spans="1:4" ht="12.6" customHeight="1" x14ac:dyDescent="0.25">
      <c r="A47" s="163"/>
      <c r="B47" s="164"/>
      <c r="C47" s="165"/>
      <c r="D47" s="166"/>
    </row>
    <row r="48" spans="1:4" ht="12.6" customHeight="1" x14ac:dyDescent="0.25">
      <c r="A48" s="163"/>
      <c r="B48" s="164" t="s">
        <v>111</v>
      </c>
      <c r="C48" s="165"/>
      <c r="D48" s="166"/>
    </row>
    <row r="49" spans="1:4" ht="12.6" customHeight="1" x14ac:dyDescent="0.25">
      <c r="A49" s="163"/>
      <c r="B49" s="164" t="s">
        <v>130</v>
      </c>
      <c r="C49" s="165">
        <v>315</v>
      </c>
      <c r="D49" s="166">
        <v>3780</v>
      </c>
    </row>
    <row r="50" spans="1:4" ht="12.6" customHeight="1" x14ac:dyDescent="0.25">
      <c r="A50" s="163"/>
      <c r="B50" s="164" t="s">
        <v>131</v>
      </c>
      <c r="C50" s="165">
        <v>0.75</v>
      </c>
      <c r="D50" s="166">
        <v>13</v>
      </c>
    </row>
    <row r="51" spans="1:4" ht="12.6" customHeight="1" x14ac:dyDescent="0.25">
      <c r="A51" s="163"/>
      <c r="B51" s="164" t="s">
        <v>132</v>
      </c>
      <c r="C51" s="165">
        <v>795</v>
      </c>
      <c r="D51" s="166">
        <v>9391</v>
      </c>
    </row>
    <row r="52" spans="1:4" ht="12.6" customHeight="1" x14ac:dyDescent="0.25">
      <c r="A52" s="163"/>
      <c r="B52" s="164" t="s">
        <v>133</v>
      </c>
      <c r="C52" s="165">
        <v>494</v>
      </c>
      <c r="D52" s="166">
        <v>5374</v>
      </c>
    </row>
    <row r="53" spans="1:4" ht="12.6" customHeight="1" x14ac:dyDescent="0.25">
      <c r="A53" s="163"/>
      <c r="B53" s="164" t="s">
        <v>134</v>
      </c>
      <c r="C53" s="165">
        <v>138</v>
      </c>
      <c r="D53" s="166">
        <v>2301</v>
      </c>
    </row>
    <row r="54" spans="1:4" ht="12.6" customHeight="1" x14ac:dyDescent="0.25">
      <c r="A54" s="163"/>
      <c r="B54" s="164" t="s">
        <v>124</v>
      </c>
      <c r="C54" s="165">
        <v>510</v>
      </c>
      <c r="D54" s="166">
        <v>6380</v>
      </c>
    </row>
    <row r="55" spans="1:4" ht="12.6" customHeight="1" x14ac:dyDescent="0.25">
      <c r="A55" s="163"/>
      <c r="B55" s="164" t="s">
        <v>125</v>
      </c>
      <c r="C55" s="165">
        <v>270</v>
      </c>
      <c r="D55" s="166">
        <v>3660</v>
      </c>
    </row>
    <row r="56" spans="1:4" ht="12.6" customHeight="1" x14ac:dyDescent="0.25">
      <c r="A56" s="163"/>
      <c r="B56" s="164" t="s">
        <v>126</v>
      </c>
      <c r="C56" s="165">
        <v>150</v>
      </c>
      <c r="D56" s="166">
        <v>1510</v>
      </c>
    </row>
    <row r="57" spans="1:4" ht="12.6" customHeight="1" x14ac:dyDescent="0.25">
      <c r="A57" s="163"/>
      <c r="B57" s="164" t="s">
        <v>135</v>
      </c>
      <c r="C57" s="165">
        <v>40</v>
      </c>
      <c r="D57" s="166">
        <v>480</v>
      </c>
    </row>
    <row r="58" spans="1:4" ht="12.6" customHeight="1" x14ac:dyDescent="0.25">
      <c r="A58" s="163"/>
      <c r="B58" s="164" t="s">
        <v>136</v>
      </c>
      <c r="C58" s="165">
        <v>617.5</v>
      </c>
      <c r="D58" s="166">
        <v>3272.05</v>
      </c>
    </row>
    <row r="59" spans="1:4" ht="12.6" customHeight="1" x14ac:dyDescent="0.25">
      <c r="A59" s="163"/>
      <c r="B59" s="164" t="s">
        <v>137</v>
      </c>
      <c r="C59" s="165">
        <v>0</v>
      </c>
      <c r="D59" s="166">
        <v>2432.6999999999998</v>
      </c>
    </row>
    <row r="60" spans="1:4" ht="12.6" customHeight="1" x14ac:dyDescent="0.25">
      <c r="A60" s="163"/>
      <c r="B60" s="164" t="s">
        <v>138</v>
      </c>
      <c r="C60" s="165">
        <v>241.92</v>
      </c>
      <c r="D60" s="166">
        <v>441.92</v>
      </c>
    </row>
    <row r="61" spans="1:4" ht="12.6" customHeight="1" x14ac:dyDescent="0.25">
      <c r="A61" s="163"/>
      <c r="B61" s="164" t="s">
        <v>139</v>
      </c>
      <c r="C61" s="165">
        <v>2892</v>
      </c>
      <c r="D61" s="166">
        <v>34190</v>
      </c>
    </row>
    <row r="62" spans="1:4" ht="12.6" customHeight="1" x14ac:dyDescent="0.25">
      <c r="A62" s="163"/>
      <c r="B62" s="164" t="s">
        <v>116</v>
      </c>
      <c r="C62" s="165">
        <v>86.62</v>
      </c>
      <c r="D62" s="166">
        <v>1039.44</v>
      </c>
    </row>
    <row r="63" spans="1:4" ht="12.6" customHeight="1" x14ac:dyDescent="0.25">
      <c r="A63" s="163"/>
      <c r="B63" s="164" t="s">
        <v>140</v>
      </c>
      <c r="C63" s="165">
        <v>0</v>
      </c>
      <c r="D63" s="166">
        <v>17.72</v>
      </c>
    </row>
    <row r="64" spans="1:4" ht="12.6" customHeight="1" x14ac:dyDescent="0.25">
      <c r="A64" s="163"/>
      <c r="B64" s="164" t="s">
        <v>141</v>
      </c>
      <c r="C64" s="165">
        <v>0</v>
      </c>
      <c r="D64" s="166">
        <v>21.65</v>
      </c>
    </row>
    <row r="65" spans="1:4" ht="12.6" customHeight="1" x14ac:dyDescent="0.25">
      <c r="A65" s="163"/>
      <c r="B65" s="164" t="s">
        <v>118</v>
      </c>
      <c r="C65" s="165">
        <v>6550.79</v>
      </c>
      <c r="D65" s="166">
        <v>74304.479999999996</v>
      </c>
    </row>
    <row r="66" spans="1:4" ht="12.6" customHeight="1" x14ac:dyDescent="0.25">
      <c r="A66" s="163"/>
      <c r="B66" s="164"/>
      <c r="C66" s="165"/>
      <c r="D66" s="166"/>
    </row>
    <row r="67" spans="1:4" ht="12.6" customHeight="1" x14ac:dyDescent="0.25">
      <c r="A67" s="163"/>
      <c r="B67" s="164" t="s">
        <v>100</v>
      </c>
      <c r="C67" s="165">
        <v>1677.78</v>
      </c>
      <c r="D67" s="166">
        <v>25440.05</v>
      </c>
    </row>
    <row r="68" spans="1:4" ht="12.6" customHeight="1" x14ac:dyDescent="0.25">
      <c r="A68" s="163"/>
      <c r="B68" s="164"/>
      <c r="C68" s="165"/>
      <c r="D68" s="166"/>
    </row>
    <row r="69" spans="1:4" ht="12.6" customHeight="1" x14ac:dyDescent="0.25">
      <c r="A69" s="163"/>
      <c r="B69" s="169" t="s">
        <v>142</v>
      </c>
      <c r="C69" s="167"/>
      <c r="D69" s="166"/>
    </row>
    <row r="70" spans="1:4" ht="12.6" customHeight="1" x14ac:dyDescent="0.25">
      <c r="A70" s="163"/>
      <c r="B70" s="164"/>
      <c r="C70" s="165"/>
      <c r="D70" s="166"/>
    </row>
    <row r="71" spans="1:4" ht="12.6" customHeight="1" x14ac:dyDescent="0.25">
      <c r="A71" s="163"/>
      <c r="B71" s="164" t="s">
        <v>43</v>
      </c>
      <c r="C71" s="165"/>
      <c r="D71" s="166"/>
    </row>
    <row r="72" spans="1:4" ht="12.6" customHeight="1" x14ac:dyDescent="0.25">
      <c r="A72" s="163"/>
      <c r="B72" s="164" t="s">
        <v>143</v>
      </c>
      <c r="C72" s="165">
        <v>0</v>
      </c>
      <c r="D72" s="166">
        <v>5868.73</v>
      </c>
    </row>
    <row r="73" spans="1:4" ht="12.6" customHeight="1" x14ac:dyDescent="0.25">
      <c r="A73" s="163"/>
      <c r="B73" s="164" t="s">
        <v>129</v>
      </c>
      <c r="C73" s="165">
        <v>35.14</v>
      </c>
      <c r="D73" s="166">
        <v>361.23</v>
      </c>
    </row>
    <row r="74" spans="1:4" ht="12.6" customHeight="1" x14ac:dyDescent="0.25">
      <c r="A74" s="163"/>
      <c r="B74" s="164" t="s">
        <v>144</v>
      </c>
      <c r="C74" s="165">
        <v>35</v>
      </c>
      <c r="D74" s="166">
        <v>120</v>
      </c>
    </row>
    <row r="75" spans="1:4" ht="12.6" customHeight="1" x14ac:dyDescent="0.25">
      <c r="A75" s="163"/>
      <c r="B75" s="164" t="s">
        <v>61</v>
      </c>
      <c r="C75" s="165">
        <v>70.14</v>
      </c>
      <c r="D75" s="166">
        <v>6349.96</v>
      </c>
    </row>
    <row r="76" spans="1:4" ht="12.6" customHeight="1" x14ac:dyDescent="0.25">
      <c r="A76" s="163"/>
      <c r="B76" s="164"/>
      <c r="C76" s="165"/>
      <c r="D76" s="166"/>
    </row>
    <row r="77" spans="1:4" ht="12.6" customHeight="1" x14ac:dyDescent="0.25">
      <c r="A77" s="163"/>
      <c r="B77" s="164" t="s">
        <v>111</v>
      </c>
      <c r="C77" s="165"/>
      <c r="D77" s="166"/>
    </row>
    <row r="78" spans="1:4" ht="12.6" customHeight="1" x14ac:dyDescent="0.25">
      <c r="A78" s="163"/>
      <c r="B78" s="164" t="s">
        <v>130</v>
      </c>
      <c r="C78" s="165">
        <v>315</v>
      </c>
      <c r="D78" s="166">
        <v>3780</v>
      </c>
    </row>
    <row r="79" spans="1:4" ht="12.6" customHeight="1" x14ac:dyDescent="0.25">
      <c r="A79" s="163"/>
      <c r="B79" s="164" t="s">
        <v>145</v>
      </c>
      <c r="C79" s="165">
        <v>0</v>
      </c>
      <c r="D79" s="166">
        <v>188.18</v>
      </c>
    </row>
    <row r="80" spans="1:4" ht="12.6" customHeight="1" x14ac:dyDescent="0.25">
      <c r="A80" s="163"/>
      <c r="B80" s="164" t="s">
        <v>131</v>
      </c>
      <c r="C80" s="165">
        <f>79.91+0.9</f>
        <v>80.81</v>
      </c>
      <c r="D80" s="166">
        <f>217.17+0.9</f>
        <v>218.07</v>
      </c>
    </row>
    <row r="81" spans="1:4" ht="12.6" customHeight="1" x14ac:dyDescent="0.25">
      <c r="A81" s="163"/>
      <c r="B81" s="164" t="s">
        <v>146</v>
      </c>
      <c r="C81" s="165">
        <v>500</v>
      </c>
      <c r="D81" s="166">
        <v>6000</v>
      </c>
    </row>
    <row r="82" spans="1:4" ht="12.6" customHeight="1" x14ac:dyDescent="0.25">
      <c r="A82" s="163"/>
      <c r="B82" s="164" t="s">
        <v>147</v>
      </c>
      <c r="C82" s="165">
        <v>0</v>
      </c>
      <c r="D82" s="166">
        <v>2000</v>
      </c>
    </row>
    <row r="83" spans="1:4" ht="12.6" customHeight="1" x14ac:dyDescent="0.25">
      <c r="A83" s="163"/>
      <c r="B83" s="164" t="s">
        <v>115</v>
      </c>
      <c r="C83" s="165">
        <v>125</v>
      </c>
      <c r="D83" s="166">
        <v>500</v>
      </c>
    </row>
    <row r="84" spans="1:4" ht="12.6" customHeight="1" x14ac:dyDescent="0.25">
      <c r="A84" s="163"/>
      <c r="B84" s="164" t="s">
        <v>116</v>
      </c>
      <c r="C84" s="165">
        <v>335.86</v>
      </c>
      <c r="D84" s="166">
        <v>1288.68</v>
      </c>
    </row>
    <row r="85" spans="1:4" ht="12.6" customHeight="1" x14ac:dyDescent="0.25">
      <c r="A85" s="163"/>
      <c r="B85" s="164" t="s">
        <v>140</v>
      </c>
      <c r="C85" s="165">
        <v>0</v>
      </c>
      <c r="D85" s="166">
        <v>19.84</v>
      </c>
    </row>
    <row r="86" spans="1:4" ht="12.6" customHeight="1" x14ac:dyDescent="0.25">
      <c r="A86" s="163"/>
      <c r="B86" s="164" t="s">
        <v>148</v>
      </c>
      <c r="C86" s="165">
        <v>0</v>
      </c>
      <c r="D86" s="166">
        <v>28.18</v>
      </c>
    </row>
    <row r="87" spans="1:4" ht="12.6" customHeight="1" x14ac:dyDescent="0.25">
      <c r="A87" s="163"/>
      <c r="B87" s="164" t="s">
        <v>141</v>
      </c>
      <c r="C87" s="165">
        <v>0</v>
      </c>
      <c r="D87" s="166">
        <v>21.03</v>
      </c>
    </row>
    <row r="88" spans="1:4" ht="12.6" customHeight="1" x14ac:dyDescent="0.25">
      <c r="A88" s="163"/>
      <c r="B88" s="164" t="s">
        <v>149</v>
      </c>
      <c r="C88" s="165">
        <v>0</v>
      </c>
      <c r="D88" s="166">
        <v>338.64</v>
      </c>
    </row>
    <row r="89" spans="1:4" ht="12.6" customHeight="1" x14ac:dyDescent="0.25">
      <c r="A89" s="163"/>
      <c r="B89" s="164" t="s">
        <v>150</v>
      </c>
      <c r="C89" s="165">
        <v>47.14</v>
      </c>
      <c r="D89" s="166">
        <v>514.64</v>
      </c>
    </row>
    <row r="90" spans="1:4" ht="12.6" customHeight="1" x14ac:dyDescent="0.25">
      <c r="A90" s="163"/>
      <c r="B90" s="164" t="s">
        <v>151</v>
      </c>
      <c r="C90" s="165">
        <v>201.17</v>
      </c>
      <c r="D90" s="166">
        <v>1125.45</v>
      </c>
    </row>
    <row r="91" spans="1:4" ht="12.6" customHeight="1" x14ac:dyDescent="0.25">
      <c r="A91" s="163"/>
      <c r="B91" s="164" t="s">
        <v>152</v>
      </c>
      <c r="C91" s="165">
        <v>0</v>
      </c>
      <c r="D91" s="166">
        <v>261.82</v>
      </c>
    </row>
    <row r="92" spans="1:4" ht="12.6" customHeight="1" x14ac:dyDescent="0.25">
      <c r="A92" s="163"/>
      <c r="B92" s="164" t="s">
        <v>153</v>
      </c>
      <c r="C92" s="165">
        <v>0</v>
      </c>
      <c r="D92" s="166">
        <v>600</v>
      </c>
    </row>
    <row r="93" spans="1:4" ht="12.6" customHeight="1" x14ac:dyDescent="0.25">
      <c r="A93" s="163"/>
      <c r="B93" s="164" t="s">
        <v>154</v>
      </c>
      <c r="C93" s="165">
        <v>0</v>
      </c>
      <c r="D93" s="166">
        <v>331.96</v>
      </c>
    </row>
    <row r="94" spans="1:4" ht="12.6" customHeight="1" x14ac:dyDescent="0.25">
      <c r="A94" s="163"/>
      <c r="B94" s="164" t="s">
        <v>118</v>
      </c>
      <c r="C94" s="165">
        <f>SUM(C78:C93)</f>
        <v>1604.9800000000002</v>
      </c>
      <c r="D94" s="166">
        <f>SUM(D78:D93)</f>
        <v>17216.489999999998</v>
      </c>
    </row>
    <row r="95" spans="1:4" ht="12.6" customHeight="1" x14ac:dyDescent="0.25">
      <c r="A95" s="163"/>
      <c r="B95" s="164"/>
      <c r="C95" s="165"/>
      <c r="D95" s="166"/>
    </row>
    <row r="96" spans="1:4" ht="12.6" customHeight="1" x14ac:dyDescent="0.25">
      <c r="A96" s="163"/>
      <c r="B96" s="164" t="s">
        <v>100</v>
      </c>
      <c r="C96" s="165">
        <f>C75-C94</f>
        <v>-1534.8400000000001</v>
      </c>
      <c r="D96" s="166">
        <f>D75-D94</f>
        <v>-10866.529999999999</v>
      </c>
    </row>
    <row r="97" spans="1:4" ht="12.6" customHeight="1" x14ac:dyDescent="0.25">
      <c r="A97" s="153"/>
      <c r="B97" s="156"/>
      <c r="C97" s="150"/>
      <c r="D97" s="159"/>
    </row>
    <row r="98" spans="1:4" ht="18" customHeight="1" x14ac:dyDescent="0.25">
      <c r="A98" s="143"/>
      <c r="B98" s="170" t="s">
        <v>157</v>
      </c>
      <c r="C98" s="171">
        <f>C24+C32+C67+C96</f>
        <v>-14.680000000000291</v>
      </c>
      <c r="D98" s="172">
        <f>D24+D32+D67+D96</f>
        <v>10779.060000000001</v>
      </c>
    </row>
  </sheetData>
  <mergeCells count="3">
    <mergeCell ref="B4:D4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6"/>
  <sheetViews>
    <sheetView showGridLines="0" workbookViewId="0">
      <selection activeCell="E43" sqref="E43"/>
    </sheetView>
  </sheetViews>
  <sheetFormatPr defaultColWidth="9" defaultRowHeight="10.199999999999999" x14ac:dyDescent="0.2"/>
  <cols>
    <col min="1" max="1" width="1.109375" style="1" customWidth="1"/>
    <col min="2" max="2" width="34.6640625" style="1" customWidth="1"/>
    <col min="3" max="5" width="14.6640625" style="1" customWidth="1"/>
    <col min="6" max="6" width="14.6640625" style="8" customWidth="1"/>
    <col min="7" max="12" width="12.6640625" style="1" customWidth="1"/>
    <col min="13" max="16384" width="9" style="1"/>
  </cols>
  <sheetData>
    <row r="1" spans="1:15" ht="6.9" customHeight="1" x14ac:dyDescent="0.25">
      <c r="A1" s="3"/>
      <c r="B1" s="4"/>
      <c r="C1" s="4"/>
      <c r="D1" s="4"/>
      <c r="E1" s="4"/>
      <c r="F1" s="7"/>
      <c r="G1" s="3"/>
    </row>
    <row r="2" spans="1:15" ht="20.25" customHeight="1" x14ac:dyDescent="0.25">
      <c r="A2" s="2"/>
      <c r="B2" s="179" t="s">
        <v>0</v>
      </c>
      <c r="C2" s="180"/>
      <c r="D2" s="180"/>
      <c r="E2" s="180"/>
      <c r="F2" s="181"/>
      <c r="G2" s="2"/>
    </row>
    <row r="3" spans="1:15" ht="22.5" customHeight="1" x14ac:dyDescent="0.4">
      <c r="A3" s="2"/>
      <c r="B3" s="182" t="s">
        <v>1</v>
      </c>
      <c r="C3" s="183"/>
      <c r="D3" s="183"/>
      <c r="E3" s="183"/>
      <c r="F3" s="184"/>
      <c r="G3" s="2"/>
    </row>
    <row r="4" spans="1:15" ht="12" x14ac:dyDescent="0.25">
      <c r="A4" s="2"/>
      <c r="B4" s="177" t="s">
        <v>2</v>
      </c>
      <c r="C4" s="176"/>
      <c r="D4" s="176"/>
      <c r="E4" s="176"/>
      <c r="F4" s="178"/>
      <c r="G4" s="2"/>
    </row>
    <row r="5" spans="1:15" ht="7.5" customHeight="1" x14ac:dyDescent="0.2">
      <c r="A5" s="2"/>
      <c r="B5" s="23"/>
      <c r="C5" s="19"/>
      <c r="D5" s="19"/>
      <c r="E5" s="19"/>
      <c r="F5" s="27"/>
      <c r="G5" s="2"/>
    </row>
    <row r="6" spans="1:15" s="6" customFormat="1" ht="11.25" customHeight="1" x14ac:dyDescent="0.25">
      <c r="A6" s="20"/>
      <c r="B6" s="30"/>
      <c r="C6" s="30"/>
      <c r="D6" s="30"/>
      <c r="E6" s="30"/>
      <c r="F6" s="31"/>
      <c r="G6" s="20"/>
    </row>
    <row r="7" spans="1:15" s="13" customFormat="1" ht="2.1" customHeight="1" x14ac:dyDescent="0.25">
      <c r="A7" s="21"/>
      <c r="B7" s="24"/>
      <c r="C7" s="12"/>
      <c r="D7" s="12"/>
      <c r="E7" s="12"/>
      <c r="F7" s="28"/>
      <c r="G7" s="21"/>
    </row>
    <row r="8" spans="1:15" s="5" customFormat="1" ht="12.75" customHeight="1" x14ac:dyDescent="0.25">
      <c r="A8" s="18"/>
      <c r="B8" s="35" t="s">
        <v>4</v>
      </c>
      <c r="C8" s="36" t="s">
        <v>3</v>
      </c>
      <c r="D8" s="37"/>
      <c r="E8" s="37"/>
      <c r="F8" s="38"/>
      <c r="G8" s="11"/>
      <c r="H8" s="10"/>
      <c r="I8" s="9"/>
      <c r="J8" s="9"/>
      <c r="K8" s="9"/>
      <c r="L8" s="9"/>
      <c r="M8" s="9"/>
      <c r="N8" s="9"/>
      <c r="O8" s="9"/>
    </row>
    <row r="9" spans="1:15" s="5" customFormat="1" ht="12.75" customHeight="1" x14ac:dyDescent="0.25">
      <c r="A9" s="18"/>
      <c r="B9" s="35" t="s">
        <v>5</v>
      </c>
      <c r="C9" s="36" t="s">
        <v>3</v>
      </c>
      <c r="D9" s="37"/>
      <c r="E9" s="37"/>
      <c r="F9" s="38"/>
      <c r="G9" s="11"/>
      <c r="H9" s="10"/>
      <c r="I9" s="9"/>
      <c r="J9" s="9"/>
      <c r="K9" s="9"/>
      <c r="L9" s="9"/>
      <c r="M9" s="9"/>
      <c r="N9" s="9"/>
      <c r="O9" s="9"/>
    </row>
    <row r="10" spans="1:15" s="5" customFormat="1" ht="12.75" customHeight="1" x14ac:dyDescent="0.25">
      <c r="A10" s="18"/>
      <c r="B10" s="35" t="s">
        <v>6</v>
      </c>
      <c r="C10" s="36" t="s">
        <v>3</v>
      </c>
      <c r="D10" s="37">
        <v>4665.09</v>
      </c>
      <c r="E10" s="37"/>
      <c r="F10" s="38"/>
      <c r="G10" s="11"/>
      <c r="H10" s="10"/>
      <c r="I10" s="9"/>
      <c r="J10" s="9"/>
      <c r="K10" s="9"/>
      <c r="L10" s="9"/>
      <c r="M10" s="9"/>
      <c r="N10" s="9"/>
      <c r="O10" s="9"/>
    </row>
    <row r="11" spans="1:15" s="5" customFormat="1" ht="12.75" customHeight="1" x14ac:dyDescent="0.25">
      <c r="A11" s="18"/>
      <c r="B11" s="35" t="s">
        <v>7</v>
      </c>
      <c r="C11" s="36" t="s">
        <v>3</v>
      </c>
      <c r="D11" s="37">
        <v>22925.62</v>
      </c>
      <c r="E11" s="37"/>
      <c r="F11" s="38"/>
      <c r="G11" s="11"/>
      <c r="H11" s="10"/>
      <c r="I11" s="9"/>
      <c r="J11" s="9"/>
      <c r="K11" s="9"/>
      <c r="L11" s="9"/>
      <c r="M11" s="9"/>
      <c r="N11" s="9"/>
      <c r="O11" s="9"/>
    </row>
    <row r="12" spans="1:15" s="5" customFormat="1" ht="12.75" customHeight="1" x14ac:dyDescent="0.25">
      <c r="A12" s="18"/>
      <c r="B12" s="35" t="s">
        <v>8</v>
      </c>
      <c r="C12" s="36" t="s">
        <v>3</v>
      </c>
      <c r="D12" s="37">
        <v>24443.17</v>
      </c>
      <c r="E12" s="37"/>
      <c r="F12" s="38"/>
      <c r="G12" s="11"/>
      <c r="H12" s="10"/>
      <c r="I12" s="9"/>
      <c r="J12" s="9"/>
      <c r="K12" s="9"/>
      <c r="L12" s="9"/>
      <c r="M12" s="9"/>
      <c r="N12" s="9"/>
      <c r="O12" s="9"/>
    </row>
    <row r="13" spans="1:15" s="5" customFormat="1" ht="12.75" customHeight="1" x14ac:dyDescent="0.25">
      <c r="A13" s="18"/>
      <c r="B13" s="35" t="s">
        <v>9</v>
      </c>
      <c r="C13" s="36" t="s">
        <v>3</v>
      </c>
      <c r="D13" s="37">
        <v>100</v>
      </c>
      <c r="E13" s="37"/>
      <c r="F13" s="38"/>
      <c r="G13" s="11"/>
      <c r="H13" s="10"/>
      <c r="I13" s="9"/>
      <c r="J13" s="9"/>
      <c r="K13" s="9"/>
      <c r="L13" s="9"/>
      <c r="M13" s="9"/>
      <c r="N13" s="9"/>
      <c r="O13" s="9"/>
    </row>
    <row r="14" spans="1:15" s="5" customFormat="1" ht="12.75" customHeight="1" x14ac:dyDescent="0.25">
      <c r="A14" s="18"/>
      <c r="B14" s="35" t="s">
        <v>10</v>
      </c>
      <c r="C14" s="36" t="s">
        <v>3</v>
      </c>
      <c r="D14" s="37">
        <v>300</v>
      </c>
      <c r="E14" s="37"/>
      <c r="F14" s="38"/>
      <c r="G14" s="11"/>
      <c r="H14" s="10"/>
      <c r="I14" s="9"/>
      <c r="J14" s="9"/>
      <c r="K14" s="9"/>
      <c r="L14" s="9"/>
      <c r="M14" s="9"/>
      <c r="N14" s="9"/>
      <c r="O14" s="9"/>
    </row>
    <row r="15" spans="1:15" s="5" customFormat="1" ht="12.75" customHeight="1" x14ac:dyDescent="0.25">
      <c r="A15" s="18"/>
      <c r="B15" s="35" t="s">
        <v>11</v>
      </c>
      <c r="C15" s="36" t="s">
        <v>3</v>
      </c>
      <c r="D15" s="37"/>
      <c r="E15" s="37">
        <f>SUM(D10:D15)</f>
        <v>52433.88</v>
      </c>
      <c r="F15" s="38"/>
      <c r="G15" s="11"/>
      <c r="H15" s="10"/>
      <c r="I15" s="9"/>
      <c r="J15" s="9"/>
      <c r="K15" s="9"/>
      <c r="L15" s="9"/>
      <c r="M15" s="9"/>
      <c r="N15" s="9"/>
      <c r="O15" s="9"/>
    </row>
    <row r="16" spans="1:15" s="5" customFormat="1" ht="12.75" customHeight="1" x14ac:dyDescent="0.25">
      <c r="A16" s="18"/>
      <c r="B16" s="35" t="s">
        <v>12</v>
      </c>
      <c r="C16" s="36" t="s">
        <v>3</v>
      </c>
      <c r="D16" s="37"/>
      <c r="E16" s="37">
        <v>961.99</v>
      </c>
      <c r="F16" s="38"/>
      <c r="G16" s="11"/>
      <c r="H16" s="10"/>
      <c r="I16" s="9"/>
      <c r="J16" s="9"/>
      <c r="K16" s="9"/>
      <c r="L16" s="9"/>
      <c r="M16" s="9"/>
      <c r="N16" s="9"/>
      <c r="O16" s="9"/>
    </row>
    <row r="17" spans="1:15" s="5" customFormat="1" ht="12.75" customHeight="1" x14ac:dyDescent="0.25">
      <c r="A17" s="18"/>
      <c r="B17" s="35" t="s">
        <v>13</v>
      </c>
      <c r="C17" s="36" t="s">
        <v>3</v>
      </c>
      <c r="D17" s="37"/>
      <c r="E17" s="37"/>
      <c r="F17" s="38"/>
      <c r="G17" s="11"/>
      <c r="H17" s="10"/>
      <c r="I17" s="9"/>
      <c r="J17" s="9"/>
      <c r="K17" s="9"/>
      <c r="L17" s="9"/>
      <c r="M17" s="9"/>
      <c r="N17" s="9"/>
      <c r="O17" s="9"/>
    </row>
    <row r="18" spans="1:15" s="5" customFormat="1" ht="12.75" customHeight="1" x14ac:dyDescent="0.25">
      <c r="A18" s="18"/>
      <c r="B18" s="35" t="s">
        <v>14</v>
      </c>
      <c r="C18" s="36" t="s">
        <v>3</v>
      </c>
      <c r="D18" s="37">
        <f>87427.32+1604.83</f>
        <v>89032.150000000009</v>
      </c>
      <c r="E18" s="37"/>
      <c r="F18" s="38"/>
      <c r="G18" s="11">
        <v>89032.15</v>
      </c>
      <c r="H18" s="175">
        <f>G18-D18</f>
        <v>0</v>
      </c>
      <c r="I18" s="9"/>
      <c r="J18" s="9"/>
      <c r="K18" s="9"/>
      <c r="L18" s="9"/>
      <c r="M18" s="9"/>
      <c r="N18" s="9"/>
      <c r="O18" s="9"/>
    </row>
    <row r="19" spans="1:15" s="5" customFormat="1" ht="12.75" customHeight="1" x14ac:dyDescent="0.25">
      <c r="A19" s="18"/>
      <c r="B19" s="35" t="s">
        <v>15</v>
      </c>
      <c r="C19" s="36" t="s">
        <v>3</v>
      </c>
      <c r="D19" s="37">
        <f>2275.49-1604.83</f>
        <v>670.65999999999985</v>
      </c>
      <c r="E19" s="37"/>
      <c r="F19" s="38"/>
      <c r="G19" s="11"/>
      <c r="H19" s="10"/>
      <c r="I19" s="9"/>
      <c r="J19" s="9"/>
      <c r="K19" s="9"/>
      <c r="L19" s="9"/>
      <c r="M19" s="9"/>
      <c r="N19" s="9"/>
      <c r="O19" s="9"/>
    </row>
    <row r="20" spans="1:15" s="5" customFormat="1" ht="12.75" customHeight="1" x14ac:dyDescent="0.25">
      <c r="A20" s="18"/>
      <c r="B20" s="35" t="s">
        <v>16</v>
      </c>
      <c r="C20" s="36" t="s">
        <v>3</v>
      </c>
      <c r="D20" s="37"/>
      <c r="E20" s="37">
        <f>SUM(D18:D19)</f>
        <v>89702.810000000012</v>
      </c>
      <c r="F20" s="38"/>
      <c r="G20" s="11"/>
      <c r="H20" s="10"/>
      <c r="I20" s="9"/>
      <c r="J20" s="9"/>
      <c r="K20" s="9"/>
      <c r="L20" s="9"/>
      <c r="M20" s="9"/>
      <c r="N20" s="9"/>
      <c r="O20" s="9"/>
    </row>
    <row r="21" spans="1:15" s="5" customFormat="1" ht="12.75" customHeight="1" x14ac:dyDescent="0.25">
      <c r="A21" s="18"/>
      <c r="B21" s="35" t="s">
        <v>17</v>
      </c>
      <c r="C21" s="36" t="s">
        <v>3</v>
      </c>
      <c r="D21" s="37"/>
      <c r="E21" s="37"/>
      <c r="F21" s="38"/>
      <c r="G21" s="11"/>
      <c r="H21" s="10"/>
      <c r="I21" s="9"/>
      <c r="J21" s="9"/>
      <c r="K21" s="9"/>
      <c r="L21" s="9"/>
      <c r="M21" s="9"/>
      <c r="N21" s="9"/>
      <c r="O21" s="9"/>
    </row>
    <row r="22" spans="1:15" s="5" customFormat="1" ht="12.75" customHeight="1" x14ac:dyDescent="0.25">
      <c r="A22" s="18"/>
      <c r="B22" s="35" t="s">
        <v>18</v>
      </c>
      <c r="C22" s="36" t="s">
        <v>3</v>
      </c>
      <c r="D22" s="37">
        <v>12000</v>
      </c>
      <c r="E22" s="37"/>
      <c r="F22" s="38"/>
      <c r="G22" s="11"/>
      <c r="H22" s="10"/>
      <c r="I22" s="9"/>
      <c r="J22" s="9"/>
      <c r="K22" s="9"/>
      <c r="L22" s="9"/>
      <c r="M22" s="9"/>
      <c r="N22" s="9"/>
      <c r="O22" s="9"/>
    </row>
    <row r="23" spans="1:15" s="5" customFormat="1" ht="12.75" customHeight="1" x14ac:dyDescent="0.25">
      <c r="A23" s="18"/>
      <c r="B23" s="35" t="s">
        <v>19</v>
      </c>
      <c r="C23" s="36" t="s">
        <v>3</v>
      </c>
      <c r="D23" s="37">
        <v>-6000</v>
      </c>
      <c r="E23" s="37"/>
      <c r="F23" s="38"/>
      <c r="G23" s="11"/>
      <c r="H23" s="10"/>
      <c r="I23" s="9"/>
      <c r="J23" s="9"/>
      <c r="K23" s="9"/>
      <c r="L23" s="9"/>
      <c r="M23" s="9"/>
      <c r="N23" s="9"/>
      <c r="O23" s="9"/>
    </row>
    <row r="24" spans="1:15" s="5" customFormat="1" ht="12.75" customHeight="1" x14ac:dyDescent="0.25">
      <c r="A24" s="18"/>
      <c r="B24" s="35" t="s">
        <v>20</v>
      </c>
      <c r="C24" s="36" t="s">
        <v>3</v>
      </c>
      <c r="D24" s="37"/>
      <c r="E24" s="37">
        <f>SUM(D22:D23)</f>
        <v>6000</v>
      </c>
      <c r="F24" s="38"/>
      <c r="G24" s="11"/>
      <c r="H24" s="10"/>
      <c r="I24" s="9"/>
      <c r="J24" s="9"/>
      <c r="K24" s="9"/>
      <c r="L24" s="9"/>
      <c r="M24" s="9"/>
      <c r="N24" s="9"/>
      <c r="O24" s="9"/>
    </row>
    <row r="25" spans="1:15" s="5" customFormat="1" ht="12.75" customHeight="1" x14ac:dyDescent="0.25">
      <c r="A25" s="18"/>
      <c r="B25" s="35" t="s">
        <v>21</v>
      </c>
      <c r="C25" s="36" t="s">
        <v>3</v>
      </c>
      <c r="D25" s="37"/>
      <c r="E25" s="37"/>
      <c r="F25" s="38"/>
      <c r="G25" s="11"/>
      <c r="H25" s="10"/>
      <c r="I25" s="9"/>
      <c r="J25" s="9"/>
      <c r="K25" s="9"/>
      <c r="L25" s="9"/>
      <c r="M25" s="9"/>
      <c r="N25" s="9"/>
      <c r="O25" s="9"/>
    </row>
    <row r="26" spans="1:15" s="5" customFormat="1" ht="12.75" customHeight="1" x14ac:dyDescent="0.25">
      <c r="A26" s="18"/>
      <c r="B26" s="35" t="s">
        <v>22</v>
      </c>
      <c r="C26" s="36" t="s">
        <v>3</v>
      </c>
      <c r="D26" s="37">
        <v>3539.03</v>
      </c>
      <c r="E26" s="37"/>
      <c r="F26" s="38"/>
      <c r="G26" s="11"/>
      <c r="H26" s="10"/>
      <c r="I26" s="9"/>
      <c r="J26" s="9"/>
      <c r="K26" s="9"/>
      <c r="L26" s="9"/>
      <c r="M26" s="9"/>
      <c r="N26" s="9"/>
      <c r="O26" s="9"/>
    </row>
    <row r="27" spans="1:15" s="5" customFormat="1" ht="12.75" customHeight="1" x14ac:dyDescent="0.25">
      <c r="A27" s="18"/>
      <c r="B27" s="35" t="s">
        <v>160</v>
      </c>
      <c r="C27" s="36" t="s">
        <v>3</v>
      </c>
      <c r="D27" s="37">
        <v>2741.65</v>
      </c>
      <c r="E27" s="37"/>
      <c r="F27" s="38"/>
      <c r="G27" s="11"/>
      <c r="H27" s="10"/>
      <c r="I27" s="9"/>
      <c r="J27" s="9"/>
      <c r="K27" s="9"/>
      <c r="L27" s="9"/>
      <c r="M27" s="9"/>
      <c r="N27" s="9"/>
      <c r="O27" s="9"/>
    </row>
    <row r="28" spans="1:15" s="5" customFormat="1" ht="12.75" customHeight="1" x14ac:dyDescent="0.25">
      <c r="A28" s="18"/>
      <c r="B28" s="35" t="s">
        <v>23</v>
      </c>
      <c r="C28" s="36" t="s">
        <v>3</v>
      </c>
      <c r="D28" s="37"/>
      <c r="E28" s="37">
        <v>2225.3200000000002</v>
      </c>
      <c r="F28" s="38"/>
      <c r="G28" s="11"/>
      <c r="H28" s="10"/>
      <c r="I28" s="9"/>
      <c r="J28" s="9"/>
      <c r="K28" s="9"/>
      <c r="L28" s="9"/>
      <c r="M28" s="9"/>
      <c r="N28" s="9"/>
      <c r="O28" s="9"/>
    </row>
    <row r="29" spans="1:15" s="5" customFormat="1" ht="12.75" customHeight="1" x14ac:dyDescent="0.25">
      <c r="A29" s="18"/>
      <c r="B29" s="35" t="s">
        <v>24</v>
      </c>
      <c r="C29" s="36" t="s">
        <v>3</v>
      </c>
      <c r="D29" s="37"/>
      <c r="E29" s="37">
        <v>-741.78</v>
      </c>
      <c r="F29" s="38"/>
      <c r="G29" s="11"/>
      <c r="H29" s="10"/>
      <c r="I29" s="9"/>
      <c r="J29" s="9"/>
      <c r="K29" s="9"/>
      <c r="L29" s="9"/>
      <c r="M29" s="9"/>
      <c r="N29" s="9"/>
      <c r="O29" s="9"/>
    </row>
    <row r="30" spans="1:15" s="5" customFormat="1" ht="12.75" customHeight="1" x14ac:dyDescent="0.25">
      <c r="A30" s="18"/>
      <c r="B30" s="35" t="s">
        <v>25</v>
      </c>
      <c r="C30" s="36" t="s">
        <v>3</v>
      </c>
      <c r="D30" s="37"/>
      <c r="E30" s="37"/>
      <c r="F30" s="38">
        <f>E15+E16+E20+E24+D26+D27+E28+E29</f>
        <v>156862.9</v>
      </c>
      <c r="G30" s="11"/>
      <c r="H30" s="10"/>
      <c r="I30" s="9"/>
      <c r="J30" s="9"/>
      <c r="K30" s="9"/>
      <c r="L30" s="9"/>
      <c r="M30" s="9"/>
      <c r="N30" s="9"/>
      <c r="O30" s="9"/>
    </row>
    <row r="31" spans="1:15" s="5" customFormat="1" ht="12.75" customHeight="1" x14ac:dyDescent="0.25">
      <c r="A31" s="18"/>
      <c r="B31" s="35" t="s">
        <v>26</v>
      </c>
      <c r="C31" s="36" t="s">
        <v>3</v>
      </c>
      <c r="D31" s="37"/>
      <c r="E31" s="37"/>
      <c r="F31" s="38"/>
      <c r="G31" s="11"/>
      <c r="H31" s="10"/>
      <c r="I31" s="9"/>
      <c r="J31" s="9"/>
      <c r="K31" s="9"/>
      <c r="L31" s="9"/>
      <c r="M31" s="9"/>
      <c r="N31" s="9"/>
      <c r="O31" s="9"/>
    </row>
    <row r="32" spans="1:15" s="5" customFormat="1" ht="12.75" customHeight="1" x14ac:dyDescent="0.25">
      <c r="A32" s="18"/>
      <c r="B32" s="35" t="s">
        <v>27</v>
      </c>
      <c r="C32" s="36" t="s">
        <v>3</v>
      </c>
      <c r="D32" s="37"/>
      <c r="E32" s="37"/>
      <c r="F32" s="38"/>
      <c r="G32" s="11"/>
      <c r="H32" s="10"/>
      <c r="I32" s="9"/>
      <c r="J32" s="9"/>
      <c r="K32" s="9"/>
      <c r="L32" s="9"/>
      <c r="M32" s="9"/>
      <c r="N32" s="9"/>
      <c r="O32" s="9"/>
    </row>
    <row r="33" spans="1:15" s="5" customFormat="1" ht="12.75" customHeight="1" x14ac:dyDescent="0.25">
      <c r="A33" s="18"/>
      <c r="B33" s="35" t="s">
        <v>28</v>
      </c>
      <c r="C33" s="36" t="s">
        <v>3</v>
      </c>
      <c r="D33" s="37">
        <v>12418.99</v>
      </c>
      <c r="E33" s="37"/>
      <c r="F33" s="38"/>
      <c r="G33" s="11"/>
      <c r="H33" s="10"/>
      <c r="I33" s="9"/>
      <c r="J33" s="9"/>
      <c r="K33" s="9"/>
      <c r="L33" s="9"/>
      <c r="M33" s="9"/>
      <c r="N33" s="9"/>
      <c r="O33" s="9"/>
    </row>
    <row r="34" spans="1:15" s="5" customFormat="1" ht="12.75" customHeight="1" x14ac:dyDescent="0.25">
      <c r="A34" s="18"/>
      <c r="B34" s="35" t="s">
        <v>161</v>
      </c>
      <c r="C34" s="36" t="s">
        <v>3</v>
      </c>
      <c r="D34" s="37">
        <v>2659.64</v>
      </c>
      <c r="E34" s="37"/>
      <c r="F34" s="38"/>
      <c r="G34" s="11"/>
      <c r="H34" s="10"/>
      <c r="I34" s="9"/>
      <c r="J34" s="9"/>
      <c r="K34" s="9"/>
      <c r="L34" s="9"/>
      <c r="M34" s="9"/>
      <c r="N34" s="9"/>
      <c r="O34" s="9"/>
    </row>
    <row r="35" spans="1:15" s="5" customFormat="1" ht="12.75" customHeight="1" x14ac:dyDescent="0.25">
      <c r="A35" s="18"/>
      <c r="B35" s="35" t="s">
        <v>29</v>
      </c>
      <c r="C35" s="36" t="s">
        <v>3</v>
      </c>
      <c r="D35" s="37">
        <v>100</v>
      </c>
      <c r="E35" s="37"/>
      <c r="F35" s="38"/>
      <c r="G35" s="11"/>
      <c r="H35" s="10"/>
      <c r="I35" s="9"/>
      <c r="J35" s="9"/>
      <c r="K35" s="9"/>
      <c r="L35" s="9"/>
      <c r="M35" s="9"/>
      <c r="N35" s="9"/>
      <c r="O35" s="9"/>
    </row>
    <row r="36" spans="1:15" s="42" customFormat="1" ht="12.75" customHeight="1" x14ac:dyDescent="0.25">
      <c r="A36" s="49"/>
      <c r="B36" s="72" t="s">
        <v>101</v>
      </c>
      <c r="C36" s="36" t="s">
        <v>3</v>
      </c>
      <c r="D36" s="73">
        <v>2718.45</v>
      </c>
      <c r="E36" s="73"/>
      <c r="F36" s="38"/>
      <c r="G36" s="11"/>
      <c r="H36" s="10"/>
      <c r="I36" s="46"/>
      <c r="J36" s="46"/>
      <c r="K36" s="46"/>
      <c r="L36" s="46"/>
      <c r="M36" s="46"/>
      <c r="N36" s="46"/>
      <c r="O36" s="46"/>
    </row>
    <row r="37" spans="1:15" s="5" customFormat="1" ht="12.75" customHeight="1" x14ac:dyDescent="0.25">
      <c r="A37" s="18"/>
      <c r="B37" s="35" t="s">
        <v>30</v>
      </c>
      <c r="C37" s="36" t="s">
        <v>3</v>
      </c>
      <c r="D37" s="37"/>
      <c r="E37" s="37">
        <f>SUM(D33:D36)</f>
        <v>17897.079999999998</v>
      </c>
      <c r="F37" s="38"/>
      <c r="G37" s="11"/>
      <c r="H37" s="10"/>
      <c r="I37" s="9"/>
      <c r="J37" s="9"/>
      <c r="K37" s="9"/>
      <c r="L37" s="9"/>
      <c r="M37" s="9"/>
      <c r="N37" s="9"/>
      <c r="O37" s="9"/>
    </row>
    <row r="38" spans="1:15" s="5" customFormat="1" ht="12.75" customHeight="1" x14ac:dyDescent="0.25">
      <c r="A38" s="18"/>
      <c r="B38" s="35" t="s">
        <v>31</v>
      </c>
      <c r="C38" s="36" t="s">
        <v>3</v>
      </c>
      <c r="D38" s="37"/>
      <c r="E38" s="37"/>
      <c r="F38" s="38">
        <f>E37</f>
        <v>17897.079999999998</v>
      </c>
      <c r="G38" s="11"/>
      <c r="H38" s="10"/>
      <c r="I38" s="9"/>
      <c r="J38" s="9"/>
      <c r="K38" s="9"/>
      <c r="L38" s="9"/>
      <c r="M38" s="9"/>
      <c r="N38" s="9"/>
      <c r="O38" s="9"/>
    </row>
    <row r="39" spans="1:15" s="5" customFormat="1" ht="12.75" customHeight="1" x14ac:dyDescent="0.25">
      <c r="A39" s="18"/>
      <c r="B39" s="35" t="s">
        <v>32</v>
      </c>
      <c r="C39" s="36"/>
      <c r="D39" s="37"/>
      <c r="E39" s="37"/>
      <c r="F39" s="38">
        <f>F30-F38</f>
        <v>138965.82</v>
      </c>
      <c r="G39" s="11"/>
      <c r="H39" s="10"/>
      <c r="I39" s="9"/>
      <c r="J39" s="9"/>
      <c r="K39" s="9"/>
      <c r="L39" s="9"/>
      <c r="M39" s="9"/>
      <c r="N39" s="9"/>
      <c r="O39" s="9"/>
    </row>
    <row r="40" spans="1:15" s="5" customFormat="1" ht="12.75" customHeight="1" x14ac:dyDescent="0.25">
      <c r="A40" s="18"/>
      <c r="B40" s="35" t="s">
        <v>33</v>
      </c>
      <c r="C40" s="36" t="s">
        <v>3</v>
      </c>
      <c r="D40" s="37"/>
      <c r="E40" s="37"/>
      <c r="F40" s="38"/>
      <c r="G40" s="11"/>
      <c r="H40" s="10"/>
      <c r="I40" s="9"/>
      <c r="J40" s="9"/>
      <c r="K40" s="9"/>
      <c r="L40" s="9"/>
      <c r="M40" s="9"/>
      <c r="N40" s="9"/>
      <c r="O40" s="9"/>
    </row>
    <row r="41" spans="1:15" s="5" customFormat="1" ht="12.75" customHeight="1" x14ac:dyDescent="0.25">
      <c r="A41" s="18"/>
      <c r="B41" s="35" t="s">
        <v>34</v>
      </c>
      <c r="C41" s="36" t="s">
        <v>3</v>
      </c>
      <c r="D41" s="37"/>
      <c r="E41" s="37">
        <v>128186.76</v>
      </c>
      <c r="F41" s="38"/>
      <c r="G41" s="11"/>
      <c r="H41" s="10"/>
      <c r="I41" s="9"/>
      <c r="J41" s="9"/>
      <c r="K41" s="9"/>
      <c r="L41" s="9"/>
      <c r="M41" s="9"/>
      <c r="N41" s="9"/>
      <c r="O41" s="9"/>
    </row>
    <row r="42" spans="1:15" s="5" customFormat="1" ht="12.75" customHeight="1" x14ac:dyDescent="0.25">
      <c r="A42" s="18"/>
      <c r="B42" s="35" t="s">
        <v>35</v>
      </c>
      <c r="C42" s="36" t="s">
        <v>3</v>
      </c>
      <c r="D42" s="37"/>
      <c r="E42" s="37">
        <v>10779.06</v>
      </c>
      <c r="F42" s="38"/>
      <c r="G42" s="11"/>
      <c r="H42" s="10"/>
      <c r="I42" s="9"/>
      <c r="J42" s="9"/>
      <c r="K42" s="9"/>
      <c r="L42" s="9"/>
      <c r="M42" s="9"/>
      <c r="N42" s="9"/>
      <c r="O42" s="9"/>
    </row>
    <row r="43" spans="1:15" s="5" customFormat="1" ht="12.75" customHeight="1" x14ac:dyDescent="0.25">
      <c r="A43" s="18"/>
      <c r="B43" s="35" t="s">
        <v>36</v>
      </c>
      <c r="C43" s="36" t="s">
        <v>3</v>
      </c>
      <c r="D43" s="37"/>
      <c r="E43" s="37"/>
      <c r="F43" s="38">
        <f>SUM(E41:E42)</f>
        <v>138965.82</v>
      </c>
      <c r="G43" s="11"/>
      <c r="H43" s="10"/>
      <c r="I43" s="9"/>
      <c r="J43" s="9"/>
      <c r="K43" s="9"/>
      <c r="L43" s="9"/>
      <c r="M43" s="9"/>
      <c r="N43" s="9"/>
      <c r="O43" s="9"/>
    </row>
    <row r="44" spans="1:15" s="5" customFormat="1" ht="12.75" customHeight="1" x14ac:dyDescent="0.25">
      <c r="A44" s="18"/>
      <c r="B44" s="35"/>
      <c r="C44" s="36"/>
      <c r="D44" s="37"/>
      <c r="E44" s="37"/>
      <c r="F44" s="38"/>
      <c r="G44" s="11"/>
      <c r="H44" s="10"/>
      <c r="I44" s="9"/>
      <c r="J44" s="9"/>
      <c r="K44" s="9"/>
      <c r="L44" s="9"/>
      <c r="M44" s="9"/>
      <c r="N44" s="9"/>
      <c r="O44" s="9"/>
    </row>
    <row r="45" spans="1:15" s="17" customFormat="1" ht="2.1" customHeight="1" x14ac:dyDescent="0.25">
      <c r="A45" s="22"/>
      <c r="B45" s="25"/>
      <c r="C45" s="14"/>
      <c r="D45" s="14"/>
      <c r="E45" s="14"/>
      <c r="F45" s="29"/>
      <c r="G45" s="26"/>
      <c r="H45" s="15"/>
      <c r="I45" s="16"/>
      <c r="J45" s="16"/>
      <c r="K45" s="16"/>
      <c r="L45" s="16"/>
      <c r="M45" s="16"/>
      <c r="N45" s="16"/>
      <c r="O45" s="16"/>
    </row>
    <row r="46" spans="1:15" s="2" customFormat="1" ht="11.4" x14ac:dyDescent="0.2">
      <c r="B46" s="32"/>
      <c r="C46" s="33"/>
      <c r="D46" s="33"/>
      <c r="E46" s="33"/>
      <c r="F46" s="34"/>
      <c r="G46" s="11"/>
    </row>
    <row r="47" spans="1:15" ht="11.4" x14ac:dyDescent="0.2">
      <c r="G47" s="11"/>
    </row>
    <row r="48" spans="1:15" ht="11.4" x14ac:dyDescent="0.2">
      <c r="G48" s="11"/>
    </row>
    <row r="49" spans="2:7" ht="13.2" x14ac:dyDescent="0.25">
      <c r="B49"/>
      <c r="C49"/>
      <c r="D49"/>
      <c r="E49"/>
      <c r="G49" s="11"/>
    </row>
    <row r="50" spans="2:7" ht="13.2" x14ac:dyDescent="0.25">
      <c r="B50"/>
      <c r="C50"/>
      <c r="D50"/>
      <c r="E50"/>
      <c r="G50" s="11"/>
    </row>
    <row r="51" spans="2:7" ht="13.2" x14ac:dyDescent="0.25">
      <c r="B51"/>
      <c r="C51"/>
      <c r="D51"/>
      <c r="E51"/>
      <c r="G51" s="11"/>
    </row>
    <row r="52" spans="2:7" ht="13.2" x14ac:dyDescent="0.25">
      <c r="B52"/>
      <c r="C52"/>
      <c r="D52"/>
      <c r="E52"/>
    </row>
    <row r="53" spans="2:7" ht="13.2" x14ac:dyDescent="0.25">
      <c r="B53"/>
      <c r="C53"/>
      <c r="D53"/>
      <c r="E53"/>
    </row>
    <row r="54" spans="2:7" ht="13.2" x14ac:dyDescent="0.25">
      <c r="B54"/>
      <c r="C54"/>
      <c r="D54"/>
      <c r="E54"/>
    </row>
    <row r="55" spans="2:7" ht="13.2" x14ac:dyDescent="0.25">
      <c r="B55"/>
      <c r="C55"/>
      <c r="D55"/>
      <c r="E55"/>
    </row>
    <row r="56" spans="2:7" ht="13.2" x14ac:dyDescent="0.25">
      <c r="B56"/>
      <c r="C56"/>
      <c r="D56"/>
      <c r="E56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June P&amp;L with budget</vt:lpstr>
      <vt:lpstr>Full year P&amp;L with budget</vt:lpstr>
      <vt:lpstr>P&amp;L with last year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SIOCS</cp:lastModifiedBy>
  <cp:lastPrinted>2013-09-24T22:18:11Z</cp:lastPrinted>
  <dcterms:created xsi:type="dcterms:W3CDTF">1997-08-18T19:59:51Z</dcterms:created>
  <dcterms:modified xsi:type="dcterms:W3CDTF">2017-08-07T11:28:56Z</dcterms:modified>
</cp:coreProperties>
</file>