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6\Treasury\"/>
    </mc:Choice>
  </mc:AlternateContent>
  <xr:revisionPtr revIDLastSave="0" documentId="13_ncr:1_{CEA67B7D-3506-4103-869E-7FA0D1B90619}" xr6:coauthVersionLast="37" xr6:coauthVersionMax="37" xr10:uidLastSave="{00000000-0000-0000-0000-000000000000}"/>
  <bookViews>
    <workbookView xWindow="0" yWindow="0" windowWidth="28800" windowHeight="12675" activeTab="5" xr2:uid="{00000000-000D-0000-FFFF-FFFF00000000}"/>
  </bookViews>
  <sheets>
    <sheet name="P&amp;L with YTD" sheetId="6" r:id="rId1"/>
    <sheet name="P&amp;L by activity" sheetId="7" r:id="rId2"/>
    <sheet name="Water results" sheetId="8" r:id="rId3"/>
    <sheet name="Water costs pie" sheetId="9" r:id="rId4"/>
    <sheet name="Balance sheet" sheetId="5" r:id="rId5"/>
    <sheet name="Payables" sheetId="2" r:id="rId6"/>
  </sheets>
  <calcPr calcId="162913"/>
</workbook>
</file>

<file path=xl/calcChain.xml><?xml version="1.0" encoding="utf-8"?>
<calcChain xmlns="http://schemas.openxmlformats.org/spreadsheetml/2006/main">
  <c r="B3" i="9" l="1"/>
  <c r="C5" i="8"/>
  <c r="B2" i="9" s="1"/>
  <c r="B6" i="9" l="1"/>
  <c r="C2" i="9" s="1"/>
  <c r="G65" i="7"/>
  <c r="F65" i="7"/>
  <c r="C3" i="9" l="1"/>
  <c r="C4" i="9"/>
  <c r="C5" i="9"/>
  <c r="C6" i="9"/>
  <c r="D57" i="7"/>
  <c r="F2" i="8" s="1"/>
  <c r="F8" i="8" s="1"/>
  <c r="C57" i="7"/>
  <c r="C66" i="7" s="1"/>
  <c r="C77" i="7" l="1"/>
  <c r="C78" i="7" s="1"/>
  <c r="D77" i="7"/>
  <c r="D78" i="7" s="1"/>
  <c r="D66" i="7"/>
  <c r="D99" i="7"/>
  <c r="D101" i="7" s="1"/>
  <c r="C99" i="7"/>
  <c r="C101" i="7"/>
  <c r="D54" i="7"/>
  <c r="D68" i="7" s="1"/>
  <c r="C54" i="7"/>
  <c r="C68" i="7" s="1"/>
  <c r="D42" i="7"/>
  <c r="C42" i="7"/>
  <c r="D30" i="7"/>
  <c r="D44" i="7" s="1"/>
  <c r="C30" i="7"/>
  <c r="D22" i="7"/>
  <c r="C22" i="7"/>
  <c r="D13" i="7"/>
  <c r="D24" i="7" s="1"/>
  <c r="C13" i="7"/>
  <c r="C15" i="2"/>
  <c r="C16" i="2"/>
  <c r="C8" i="2"/>
  <c r="C9" i="2"/>
  <c r="C10" i="2"/>
  <c r="C11" i="2"/>
  <c r="C13" i="2"/>
  <c r="C14" i="2"/>
  <c r="C17" i="2"/>
  <c r="C18" i="2"/>
  <c r="D19" i="2"/>
  <c r="E19" i="2"/>
  <c r="F19" i="2"/>
  <c r="G19" i="2"/>
  <c r="C12" i="2"/>
  <c r="C24" i="7" l="1"/>
  <c r="C44" i="7"/>
  <c r="C103" i="7"/>
  <c r="D103" i="7"/>
  <c r="C19" i="2"/>
</calcChain>
</file>

<file path=xl/sharedStrings.xml><?xml version="1.0" encoding="utf-8"?>
<sst xmlns="http://schemas.openxmlformats.org/spreadsheetml/2006/main" count="249" uniqueCount="170">
  <si>
    <t>Scotland Island Residents' Association</t>
  </si>
  <si>
    <t>As of 31/03/2016</t>
  </si>
  <si>
    <t/>
  </si>
  <si>
    <t>Name</t>
  </si>
  <si>
    <t>Total Due</t>
  </si>
  <si>
    <t>0 - 7_x000D_</t>
  </si>
  <si>
    <t>8 - 14</t>
  </si>
  <si>
    <t>15 - 21</t>
  </si>
  <si>
    <t>21+</t>
  </si>
  <si>
    <t>Total:</t>
  </si>
  <si>
    <t>Ageing Percent:</t>
  </si>
  <si>
    <t>Aged Payables [Summary]</t>
  </si>
  <si>
    <t>AGL for electricity</t>
  </si>
  <si>
    <t>Attewell, Boyd</t>
  </si>
  <si>
    <t>Australia Post</t>
  </si>
  <si>
    <t>Gye, Cass</t>
  </si>
  <si>
    <t>Lakeman, Matt</t>
  </si>
  <si>
    <t>Muir (J Muir P/L), Nathalie</t>
  </si>
  <si>
    <t>Pittwater Council for water</t>
  </si>
  <si>
    <t>SIOCS</t>
  </si>
  <si>
    <t>Vallieux, Karine</t>
  </si>
  <si>
    <t>Balance Sheet</t>
  </si>
  <si>
    <t>As of March 2016</t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</si>
  <si>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</si>
  <si>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</si>
  <si>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</si>
  <si>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</si>
  <si>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</si>
  <si>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</si>
  <si>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</si>
  <si>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</si>
  <si>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</si>
  <si>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</si>
  <si>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</si>
  <si>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Total Non-Current Assets</t>
  </si>
  <si>
    <t xml:space="preserve">   Debtors</t>
  </si>
  <si>
    <t xml:space="preserve">      Prepayments</t>
  </si>
  <si>
    <t xml:space="preserve">   Equipment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</si>
  <si>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</si>
  <si>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</si>
  <si>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</si>
  <si>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</si>
  <si>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</si>
  <si>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</si>
  <si>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   CBP Grant</t>
  </si>
  <si>
    <t xml:space="preserve">   Total Current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</si>
  <si>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</si>
  <si>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</si>
  <si>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</si>
  <si>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</si>
  <si>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</si>
  <si>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</si>
  <si>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</si>
  <si>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</si>
  <si>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</si>
  <si>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</si>
  <si>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March 2016</t>
  </si>
  <si>
    <t>Selected Period</t>
  </si>
  <si>
    <t>Year to Date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</si>
  <si>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</si>
  <si>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</si>
  <si>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</si>
  <si>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</si>
  <si>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</si>
  <si>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</si>
  <si>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</si>
  <si>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</si>
  <si>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</si>
  <si>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</si>
  <si>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CPB grant (Upper Elsie)</t>
  </si>
  <si>
    <t xml:space="preserve">   Interest</t>
  </si>
  <si>
    <t xml:space="preserve">   Other income</t>
  </si>
  <si>
    <t>Total Income</t>
  </si>
  <si>
    <t>Expenses</t>
  </si>
  <si>
    <t xml:space="preserve">   Accounting</t>
  </si>
  <si>
    <t xml:space="preserve">   Advocacy (CP etc)</t>
  </si>
  <si>
    <t xml:space="preserve">   Auditor</t>
  </si>
  <si>
    <t xml:space="preserve">   Bank charges</t>
  </si>
  <si>
    <t xml:space="preserve">   Cleaning</t>
  </si>
  <si>
    <t xml:space="preserve">   Community projects</t>
  </si>
  <si>
    <t xml:space="preserve">   Community projects - UpperElsi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</si>
  <si>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</si>
  <si>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</si>
  <si>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</si>
  <si>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</si>
  <si>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</si>
  <si>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Total Emergency water monitors</t>
  </si>
  <si>
    <t xml:space="preserve">   Emergency water - line mntnce</t>
  </si>
  <si>
    <t xml:space="preserve">   Emergency water - line upgrade</t>
  </si>
  <si>
    <t xml:space="preserve">   Emergency water - rates $2.276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</si>
  <si>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</si>
  <si>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</si>
  <si>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</si>
  <si>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</si>
  <si>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</si>
  <si>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</si>
  <si>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</si>
  <si>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</si>
  <si>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</si>
  <si>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Software - Voting, surveys</t>
  </si>
  <si>
    <t xml:space="preserve">   Statutory costs</t>
  </si>
  <si>
    <t xml:space="preserve">   Telecoms and internet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</si>
  <si>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</si>
  <si>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</si>
  <si>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</si>
  <si>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</si>
  <si>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</si>
  <si>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</si>
  <si>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 xml:space="preserve">      Receivables</t>
  </si>
  <si>
    <t>Labram, Barbara</t>
  </si>
  <si>
    <t>Muir, Julian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</si>
  <si>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</si>
  <si>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</si>
  <si>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</si>
  <si>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</si>
  <si>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</si>
  <si>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</si>
  <si>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</si>
  <si>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</si>
  <si>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Maintenance</t>
  </si>
  <si>
    <t>Print and stationery</t>
  </si>
  <si>
    <t>Telecoms and internet</t>
  </si>
  <si>
    <t>Total Expense</t>
  </si>
  <si>
    <t>Community Vehicle</t>
  </si>
  <si>
    <t>Community vehicle</t>
  </si>
  <si>
    <t>Auditor</t>
  </si>
  <si>
    <t>Insurance</t>
  </si>
  <si>
    <t>Meeting costs</t>
  </si>
  <si>
    <t>Postage</t>
  </si>
  <si>
    <t>Emergency water general</t>
  </si>
  <si>
    <t>Line 1 income</t>
  </si>
  <si>
    <t>Line 2 income</t>
  </si>
  <si>
    <t>Line 3 income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</si>
  <si>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</si>
  <si>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</si>
  <si>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</si>
  <si>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</si>
  <si>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</si>
  <si>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</si>
  <si>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</si>
  <si>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Emergency water - line mntnce</t>
  </si>
  <si>
    <t>Emergency water - line upgrade</t>
  </si>
  <si>
    <t>Emergency water - rates $2.276</t>
  </si>
  <si>
    <t>Membership</t>
  </si>
  <si>
    <t>Memberships</t>
  </si>
  <si>
    <t>CPB grant (Upper Elsie)</t>
  </si>
  <si>
    <t>Other income</t>
  </si>
  <si>
    <t>Advocacy (CP etc)</t>
  </si>
  <si>
    <t>Community projects</t>
  </si>
  <si>
    <t>Community projects - UpperElsi</t>
  </si>
  <si>
    <t>Social functions</t>
  </si>
  <si>
    <t>Software - Accounts/office</t>
  </si>
  <si>
    <t>Software - Membership</t>
  </si>
  <si>
    <t>Software - Voting, surveys</t>
  </si>
  <si>
    <t>Statutory costs</t>
  </si>
  <si>
    <t>Website design, maintenance</t>
  </si>
  <si>
    <t>Grand total</t>
  </si>
  <si>
    <t>Profit &amp; Loss Statement by Activity</t>
  </si>
  <si>
    <t>SIRA 12.5% mngmt fee</t>
  </si>
  <si>
    <t>SIRA EW Management fee 12.5%</t>
  </si>
  <si>
    <t>kLitres</t>
  </si>
  <si>
    <t>March</t>
  </si>
  <si>
    <t>YTD</t>
  </si>
  <si>
    <t>Line 1</t>
  </si>
  <si>
    <t>Line 2</t>
  </si>
  <si>
    <t>Line 3</t>
  </si>
  <si>
    <t>Data for graphs</t>
  </si>
  <si>
    <t>SIRA mngmt fee</t>
  </si>
  <si>
    <t>Monitor costs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</si>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</sst>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5" formatCode="&quot;$&quot;#,##0.00;[Red]\(&quot;$&quot;#,##0.00\)"/>
    <numFmt numFmtId="166" formatCode="&quot;$&quot;#,##0.00;[Red]&quot;$&quot;#,##0.00"/>
    <numFmt numFmtId="167" formatCode="#,##0;[Red]#,##0"/>
    <numFmt numFmtId="168" formatCode="&quot;$&quot;#,##0;[Red]\(&quot;$&quot;#,##0\)"/>
    <numFmt numFmtId="169" formatCode="&quot;$&quot;#,##0.000;[Red]&quot;$&quot;#,##0.000"/>
  </numFmts>
  <fonts count="14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sz val="8"/>
      <color indexed="10"/>
      <name val="Arial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5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0" fontId="10" fillId="0" borderId="0"/>
    <xf numFmtId="9" fontId="13" fillId="0" borderId="0" applyFont="0" applyFill="0" applyBorder="0" applyAlignment="0" applyProtection="0"/>
  </cellStyleXfs>
  <cellXfs count="138">
    <xf numFmtId="0" fontId="0" fillId="0" borderId="0" xfId="0"/>
    <xf numFmtId="166" fontId="0" fillId="0" borderId="0" xfId="0" applyNumberFormat="1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8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/>
    </xf>
    <xf numFmtId="165" fontId="6" fillId="2" borderId="12" xfId="0" applyNumberFormat="1" applyFont="1" applyFill="1" applyBorder="1" applyAlignment="1">
      <alignment horizontal="right" vertical="top"/>
    </xf>
    <xf numFmtId="49" fontId="6" fillId="2" borderId="11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3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8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5" fontId="6" fillId="2" borderId="10" xfId="0" applyNumberFormat="1" applyFont="1" applyFill="1" applyBorder="1" applyAlignment="1">
      <alignment horizontal="right" vertical="top" wrapText="1"/>
    </xf>
    <xf numFmtId="165" fontId="6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8" fontId="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/>
    </xf>
    <xf numFmtId="0" fontId="4" fillId="0" borderId="9" xfId="0" applyNumberFormat="1" applyFont="1" applyFill="1" applyBorder="1" applyAlignment="1">
      <alignment horizontal="center"/>
    </xf>
    <xf numFmtId="8" fontId="6" fillId="0" borderId="2" xfId="0" applyNumberFormat="1" applyFont="1" applyFill="1" applyBorder="1" applyAlignment="1">
      <alignment vertical="top"/>
    </xf>
    <xf numFmtId="0" fontId="5" fillId="3" borderId="6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right"/>
    </xf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5" fontId="6" fillId="2" borderId="10" xfId="0" applyNumberFormat="1" applyFont="1" applyFill="1" applyBorder="1" applyAlignment="1">
      <alignment horizontal="right" vertical="top" wrapText="1"/>
    </xf>
    <xf numFmtId="165" fontId="6" fillId="2" borderId="12" xfId="0" applyNumberFormat="1" applyFont="1" applyFill="1" applyBorder="1" applyAlignment="1">
      <alignment horizontal="right" vertical="top" wrapText="1"/>
    </xf>
    <xf numFmtId="165" fontId="6" fillId="2" borderId="10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5" fontId="12" fillId="3" borderId="5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165" fontId="12" fillId="3" borderId="6" xfId="0" applyNumberFormat="1" applyFont="1" applyFill="1" applyBorder="1" applyAlignment="1">
      <alignment horizontal="right"/>
    </xf>
    <xf numFmtId="17" fontId="7" fillId="3" borderId="3" xfId="0" applyNumberFormat="1" applyFont="1" applyFill="1" applyBorder="1" applyAlignment="1">
      <alignment horizontal="center"/>
    </xf>
    <xf numFmtId="167" fontId="0" fillId="0" borderId="0" xfId="0" applyNumberFormat="1"/>
    <xf numFmtId="0" fontId="10" fillId="0" borderId="0" xfId="0" applyFont="1"/>
    <xf numFmtId="165" fontId="10" fillId="2" borderId="10" xfId="0" applyNumberFormat="1" applyFont="1" applyFill="1" applyBorder="1" applyAlignment="1">
      <alignment horizontal="left" vertical="top" wrapText="1"/>
    </xf>
    <xf numFmtId="168" fontId="6" fillId="2" borderId="10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169" fontId="0" fillId="0" borderId="0" xfId="0" applyNumberFormat="1"/>
    <xf numFmtId="9" fontId="0" fillId="0" borderId="0" xfId="0" applyNumberFormat="1"/>
    <xf numFmtId="9" fontId="0" fillId="0" borderId="0" xfId="2" applyNumberFormat="1" applyFont="1"/>
    <xf numFmtId="168" fontId="6" fillId="2" borderId="16" xfId="0" applyNumberFormat="1" applyFont="1" applyFill="1" applyBorder="1" applyAlignment="1">
      <alignment horizontal="right" vertical="top" wrapText="1"/>
    </xf>
    <xf numFmtId="168" fontId="0" fillId="0" borderId="8" xfId="0" applyNumberFormat="1" applyBorder="1"/>
    <xf numFmtId="9" fontId="0" fillId="0" borderId="8" xfId="2" applyNumberFormat="1" applyFont="1" applyBorder="1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Water sales 9</a:t>
            </a:r>
            <a:r>
              <a:rPr lang="en-AU" baseline="0"/>
              <a:t> months to March 2016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 results'!$B$2</c:f>
              <c:strCache>
                <c:ptCount val="1"/>
                <c:pt idx="0">
                  <c:v>Line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'Water results'!$C$2</c:f>
              <c:numCache>
                <c:formatCode>"$"#,##0;[Red]\("$"#,##0\)</c:formatCode>
                <c:ptCount val="1"/>
                <c:pt idx="0">
                  <c:v>30689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6-4709-BBB7-53EE5861E6BB}"/>
            </c:ext>
          </c:extLst>
        </c:ser>
        <c:ser>
          <c:idx val="1"/>
          <c:order val="1"/>
          <c:tx>
            <c:strRef>
              <c:f>'Water results'!$B$3</c:f>
              <c:strCache>
                <c:ptCount val="1"/>
                <c:pt idx="0">
                  <c:v>Line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'Water results'!$C$3</c:f>
              <c:numCache>
                <c:formatCode>"$"#,##0;[Red]\("$"#,##0\)</c:formatCode>
                <c:ptCount val="1"/>
                <c:pt idx="0">
                  <c:v>20021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6-4709-BBB7-53EE5861E6BB}"/>
            </c:ext>
          </c:extLst>
        </c:ser>
        <c:ser>
          <c:idx val="2"/>
          <c:order val="2"/>
          <c:tx>
            <c:strRef>
              <c:f>'Water results'!$B$4</c:f>
              <c:strCache>
                <c:ptCount val="1"/>
                <c:pt idx="0">
                  <c:v>Line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'Water results'!$C$4</c:f>
              <c:numCache>
                <c:formatCode>"$"#,##0;[Red]\("$"#,##0\)</c:formatCode>
                <c:ptCount val="1"/>
                <c:pt idx="0">
                  <c:v>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6-4709-BBB7-53EE5861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503144"/>
        <c:axId val="446508632"/>
      </c:barChart>
      <c:catAx>
        <c:axId val="44650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08632"/>
        <c:crosses val="autoZero"/>
        <c:auto val="1"/>
        <c:lblAlgn val="ctr"/>
        <c:lblOffset val="100"/>
        <c:noMultiLvlLbl val="0"/>
      </c:catAx>
      <c:valAx>
        <c:axId val="44650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0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Water and line costs same</a:t>
            </a:r>
            <a:r>
              <a:rPr lang="en-AU" baseline="0"/>
              <a:t> period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 results'!$E$2</c:f>
              <c:strCache>
                <c:ptCount val="1"/>
                <c:pt idx="0">
                  <c:v>SIRA 12.5% mngmt fee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'Water results'!$F$2</c:f>
              <c:numCache>
                <c:formatCode>"$"#,##0;[Red]\("$"#,##0\)</c:formatCode>
                <c:ptCount val="1"/>
                <c:pt idx="0">
                  <c:v>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B-4988-B45F-00A5D6E5023A}"/>
            </c:ext>
          </c:extLst>
        </c:ser>
        <c:ser>
          <c:idx val="1"/>
          <c:order val="1"/>
          <c:tx>
            <c:strRef>
              <c:f>'Water results'!$E$3</c:f>
              <c:strCache>
                <c:ptCount val="1"/>
                <c:pt idx="0">
                  <c:v>Monitor line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'Water results'!$F$3</c:f>
              <c:numCache>
                <c:formatCode>"$"#,##0;[Red]\("$"#,##0\)</c:formatCode>
                <c:ptCount val="1"/>
                <c:pt idx="0">
                  <c:v>8883.99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B-4988-B45F-00A5D6E5023A}"/>
            </c:ext>
          </c:extLst>
        </c:ser>
        <c:ser>
          <c:idx val="2"/>
          <c:order val="2"/>
          <c:tx>
            <c:strRef>
              <c:f>'Water results'!$E$4</c:f>
              <c:strCache>
                <c:ptCount val="1"/>
                <c:pt idx="0">
                  <c:v>Monitor line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'Water results'!$F$4</c:f>
              <c:numCache>
                <c:formatCode>"$"#,##0;[Red]\("$"#,##0\)</c:formatCode>
                <c:ptCount val="1"/>
                <c:pt idx="0">
                  <c:v>6194.07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B-4988-B45F-00A5D6E5023A}"/>
            </c:ext>
          </c:extLst>
        </c:ser>
        <c:ser>
          <c:idx val="3"/>
          <c:order val="3"/>
          <c:tx>
            <c:strRef>
              <c:f>'Water results'!$E$5</c:f>
              <c:strCache>
                <c:ptCount val="1"/>
                <c:pt idx="0">
                  <c:v>Monitor line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'Water results'!$F$5</c:f>
              <c:numCache>
                <c:formatCode>"$"#,##0;[Red]\("$"#,##0\)</c:formatCode>
                <c:ptCount val="1"/>
                <c:pt idx="0">
                  <c:v>2423.5300000000002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B-4988-B45F-00A5D6E5023A}"/>
            </c:ext>
          </c:extLst>
        </c:ser>
        <c:ser>
          <c:idx val="4"/>
          <c:order val="4"/>
          <c:tx>
            <c:strRef>
              <c:f>'Water results'!$E$6</c:f>
              <c:strCache>
                <c:ptCount val="1"/>
                <c:pt idx="0">
                  <c:v>Emergency water - line mntnce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'Water results'!$F$6</c:f>
              <c:numCache>
                <c:formatCode>"$"#,##0;[Red]\("$"#,##0\)</c:formatCode>
                <c:ptCount val="1"/>
                <c:pt idx="0">
                  <c:v>7564.63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5B-4988-B45F-00A5D6E5023A}"/>
            </c:ext>
          </c:extLst>
        </c:ser>
        <c:ser>
          <c:idx val="5"/>
          <c:order val="5"/>
          <c:tx>
            <c:strRef>
              <c:f>'Water results'!$E$7</c:f>
              <c:strCache>
                <c:ptCount val="1"/>
                <c:pt idx="0">
                  <c:v>Emergency water - rates $2.276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'Water results'!$F$7</c:f>
              <c:numCache>
                <c:formatCode>"$"#,##0;[Red]\("$"#,##0\)</c:formatCode>
                <c:ptCount val="1"/>
                <c:pt idx="0">
                  <c:v>28330.880000000001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5B-4988-B45F-00A5D6E50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334192"/>
        <c:axId val="532334976"/>
      </c:barChart>
      <c:catAx>
        <c:axId val="5323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34976"/>
        <c:crosses val="autoZero"/>
        <c:auto val="1"/>
        <c:lblAlgn val="ctr"/>
        <c:lblOffset val="100"/>
        <c:noMultiLvlLbl val="0"/>
      </c:catAx>
      <c:valAx>
        <c:axId val="5323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33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Where does each dollar</a:t>
            </a:r>
            <a:r>
              <a:rPr lang="en-AU" baseline="0"/>
              <a:t> go?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BE-4EF6-A2F1-A0FBEA8B36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BE-4EF6-A2F1-A0FBEA8B36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BE-4EF6-A2F1-A0FBEA8B36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2BE-4EF6-A2F1-A0FBEA8B36AA}"/>
              </c:ext>
            </c:extLst>
          </c:dPt>
          <c:dLbls>
            <c:dLbl>
              <c:idx val="2"/>
              <c:layout>
                <c:manualLayout>
                  <c:x val="9.7222222222222224E-2"/>
                  <c:y val="-5.0925925925926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BE-4EF6-A2F1-A0FBEA8B36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'Water costs pie'!$A$2:$A$5</c:f>
              <c:strCache>
                <c:ptCount val="4"/>
                <c:pt idx="0">
                  <c:v>SIRA mngmt fee</c:v>
                </c:pt>
                <c:pt idx="1">
                  <c:v>Monitor costs</c:v>
                </c:pt>
                <c:pt idx="2">
                  <c:v>Emergency water - line mntnce</c:v>
                </c:pt>
                <c:pt idx="3">
                  <c:v>Emergency water - rates $2.276</c:v>
                </c:pt>
              </c:strCache>
            </c:strRef>
          </c:cat>
          <c:val>
            <c:numRef>
              <c:f>'Water costs pie'!$B$2:$B$5</c:f>
              <c:numCache>
                <c:formatCode>"$"#,##0;[Red]\("$"#,##0\)</c:formatCode>
                <c:ptCount val="4"/>
                <c:pt idx="0">
                  <c:v>5848.8</c:v>
                </c:pt>
                <c:pt idx="1">
                  <c:v>17501.59</c:v>
                </c:pt>
                <c:pt idx="2">
                  <c:v>7564.63</c:v>
                </c:pt>
                <c:pt idx="3">
                  <c:v>28330.880000000001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BE-4EF6-A2F1-A0FBEA8B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9</xdr:row>
      <xdr:rowOff>57150</xdr:rowOff>
    </xdr:from>
    <xdr:to>
      <xdr:col>5</xdr:col>
      <xdr:colOff>102870</xdr:colOff>
      <xdr:row>25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224790</xdr:colOff>
      <xdr:row>9</xdr:row>
      <xdr:rowOff>41910</xdr:rowOff>
    </xdr:from>
    <xdr:to>
      <xdr:col>12</xdr:col>
      <xdr:colOff>175260</xdr:colOff>
      <xdr:row>28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</xdr:colOff>
      <xdr:row>1</xdr:row>
      <xdr:rowOff>72390</xdr:rowOff>
    </xdr:from>
    <xdr:to>
      <xdr:col>10</xdr:col>
      <xdr:colOff>392430</xdr:colOff>
      <xdr:row>17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workbookViewId="0">
      <selection activeCell="D47" sqref="D47"/>
    </sheetView>
  </sheetViews>
  <sheetFormatPr defaultRowHeight="12.75" x14ac:dyDescent="0.2"/>
  <cols>
    <col min="1" max="1" width="1.140625" customWidth="1"/>
    <col min="2" max="2" width="27.7109375" customWidth="1"/>
    <col min="3" max="4" width="13.5703125" customWidth="1"/>
  </cols>
  <sheetData>
    <row r="1" spans="1:4" x14ac:dyDescent="0.2">
      <c r="A1" s="66"/>
      <c r="B1" s="67"/>
      <c r="C1" s="68"/>
      <c r="D1" s="69"/>
    </row>
    <row r="2" spans="1:4" x14ac:dyDescent="0.2">
      <c r="A2" s="65"/>
      <c r="B2" s="132" t="s">
        <v>0</v>
      </c>
      <c r="C2" s="133"/>
      <c r="D2" s="134"/>
    </row>
    <row r="3" spans="1:4" ht="20.25" x14ac:dyDescent="0.3">
      <c r="A3" s="65"/>
      <c r="B3" s="135" t="s">
        <v>55</v>
      </c>
      <c r="C3" s="136"/>
      <c r="D3" s="137"/>
    </row>
    <row r="4" spans="1:4" x14ac:dyDescent="0.2">
      <c r="A4" s="65"/>
      <c r="B4" s="129" t="s">
        <v>56</v>
      </c>
      <c r="C4" s="130"/>
      <c r="D4" s="131"/>
    </row>
    <row r="5" spans="1:4" x14ac:dyDescent="0.2">
      <c r="A5" s="65"/>
      <c r="B5" s="84"/>
      <c r="C5" s="85"/>
      <c r="D5" s="86"/>
    </row>
    <row r="6" spans="1:4" s="63" customFormat="1" ht="25.5" x14ac:dyDescent="0.2">
      <c r="A6" s="33"/>
      <c r="B6" s="34"/>
      <c r="C6" s="35" t="s">
        <v>57</v>
      </c>
      <c r="D6" s="36" t="s">
        <v>58</v>
      </c>
    </row>
    <row r="7" spans="1:4" x14ac:dyDescent="0.2">
      <c r="A7" s="73"/>
      <c r="B7" s="75"/>
      <c r="C7" s="70"/>
      <c r="D7" s="81"/>
    </row>
    <row r="8" spans="1:4" x14ac:dyDescent="0.2">
      <c r="A8" s="71"/>
      <c r="B8" s="79" t="s">
        <v>59</v>
      </c>
      <c r="C8" s="80"/>
      <c r="D8" s="31"/>
    </row>
    <row r="9" spans="1:4" x14ac:dyDescent="0.2">
      <c r="A9" s="71"/>
      <c r="B9" s="79" t="s">
        <v>60</v>
      </c>
      <c r="C9" s="80">
        <v>36.36</v>
      </c>
      <c r="D9" s="31">
        <v>4107.22</v>
      </c>
    </row>
    <row r="10" spans="1:4" x14ac:dyDescent="0.2">
      <c r="A10" s="71"/>
      <c r="B10" s="79" t="s">
        <v>61</v>
      </c>
      <c r="C10" s="80"/>
      <c r="D10" s="31"/>
    </row>
    <row r="11" spans="1:4" x14ac:dyDescent="0.2">
      <c r="A11" s="71"/>
      <c r="B11" s="79" t="s">
        <v>62</v>
      </c>
      <c r="C11" s="80">
        <v>3696</v>
      </c>
      <c r="D11" s="31">
        <v>30689</v>
      </c>
    </row>
    <row r="12" spans="1:4" x14ac:dyDescent="0.2">
      <c r="A12" s="71"/>
      <c r="B12" s="79" t="s">
        <v>63</v>
      </c>
      <c r="C12" s="80">
        <v>2026</v>
      </c>
      <c r="D12" s="31">
        <v>20021</v>
      </c>
    </row>
    <row r="13" spans="1:4" x14ac:dyDescent="0.2">
      <c r="A13" s="71"/>
      <c r="B13" s="79" t="s">
        <v>64</v>
      </c>
      <c r="C13" s="80">
        <v>1202</v>
      </c>
      <c r="D13" s="31">
        <v>7778</v>
      </c>
    </row>
    <row r="14" spans="1:4" x14ac:dyDescent="0.2">
      <c r="A14" s="71"/>
      <c r="B14" s="79" t="s">
        <v>65</v>
      </c>
      <c r="C14" s="80">
        <v>6924</v>
      </c>
      <c r="D14" s="31">
        <v>58488</v>
      </c>
    </row>
    <row r="15" spans="1:4" x14ac:dyDescent="0.2">
      <c r="A15" s="71"/>
      <c r="B15" s="79" t="s">
        <v>66</v>
      </c>
      <c r="C15" s="80">
        <v>0</v>
      </c>
      <c r="D15" s="31">
        <v>710.05</v>
      </c>
    </row>
    <row r="16" spans="1:4" x14ac:dyDescent="0.2">
      <c r="A16" s="71"/>
      <c r="B16" s="79" t="s">
        <v>67</v>
      </c>
      <c r="C16" s="80">
        <v>525</v>
      </c>
      <c r="D16" s="31">
        <v>2495.4499999999998</v>
      </c>
    </row>
    <row r="17" spans="1:4" x14ac:dyDescent="0.2">
      <c r="A17" s="71"/>
      <c r="B17" s="79" t="s">
        <v>68</v>
      </c>
      <c r="C17" s="80">
        <v>0</v>
      </c>
      <c r="D17" s="31">
        <v>1732.73</v>
      </c>
    </row>
    <row r="18" spans="1:4" x14ac:dyDescent="0.2">
      <c r="A18" s="71"/>
      <c r="B18" s="79" t="s">
        <v>69</v>
      </c>
      <c r="C18" s="80">
        <v>2445.31</v>
      </c>
      <c r="D18" s="31">
        <v>2445.31</v>
      </c>
    </row>
    <row r="19" spans="1:4" x14ac:dyDescent="0.2">
      <c r="A19" s="71"/>
      <c r="B19" s="79" t="s">
        <v>70</v>
      </c>
      <c r="C19" s="80">
        <v>1536.3</v>
      </c>
      <c r="D19" s="31">
        <v>2311.41</v>
      </c>
    </row>
    <row r="20" spans="1:4" x14ac:dyDescent="0.2">
      <c r="A20" s="71"/>
      <c r="B20" s="79" t="s">
        <v>71</v>
      </c>
      <c r="C20" s="80">
        <v>0</v>
      </c>
      <c r="D20" s="31">
        <v>600</v>
      </c>
    </row>
    <row r="21" spans="1:4" x14ac:dyDescent="0.2">
      <c r="A21" s="71"/>
      <c r="B21" s="79" t="s">
        <v>72</v>
      </c>
      <c r="C21" s="80">
        <v>11466.97</v>
      </c>
      <c r="D21" s="31">
        <v>72890.17</v>
      </c>
    </row>
    <row r="22" spans="1:4" x14ac:dyDescent="0.2">
      <c r="A22" s="71"/>
      <c r="B22" s="79" t="s">
        <v>73</v>
      </c>
      <c r="C22" s="80"/>
      <c r="D22" s="31"/>
    </row>
    <row r="23" spans="1:4" x14ac:dyDescent="0.2">
      <c r="A23" s="71"/>
      <c r="B23" s="79" t="s">
        <v>74</v>
      </c>
      <c r="C23" s="80">
        <v>315</v>
      </c>
      <c r="D23" s="31">
        <v>3105</v>
      </c>
    </row>
    <row r="24" spans="1:4" x14ac:dyDescent="0.2">
      <c r="A24" s="71"/>
      <c r="B24" s="79" t="s">
        <v>75</v>
      </c>
      <c r="C24" s="80">
        <v>972.45</v>
      </c>
      <c r="D24" s="31">
        <v>1218.8499999999999</v>
      </c>
    </row>
    <row r="25" spans="1:4" x14ac:dyDescent="0.2">
      <c r="A25" s="71"/>
      <c r="B25" s="79" t="s">
        <v>76</v>
      </c>
      <c r="C25" s="80">
        <v>0</v>
      </c>
      <c r="D25" s="31">
        <v>380</v>
      </c>
    </row>
    <row r="26" spans="1:4" x14ac:dyDescent="0.2">
      <c r="A26" s="71"/>
      <c r="B26" s="79" t="s">
        <v>77</v>
      </c>
      <c r="C26" s="80">
        <v>13.97</v>
      </c>
      <c r="D26" s="31">
        <v>158.88999999999999</v>
      </c>
    </row>
    <row r="27" spans="1:4" x14ac:dyDescent="0.2">
      <c r="A27" s="71"/>
      <c r="B27" s="79" t="s">
        <v>78</v>
      </c>
      <c r="C27" s="80">
        <v>324.49</v>
      </c>
      <c r="D27" s="31">
        <v>2787.23</v>
      </c>
    </row>
    <row r="28" spans="1:4" x14ac:dyDescent="0.2">
      <c r="A28" s="71"/>
      <c r="B28" s="79" t="s">
        <v>79</v>
      </c>
      <c r="C28" s="80">
        <v>0</v>
      </c>
      <c r="D28" s="31">
        <v>500</v>
      </c>
    </row>
    <row r="29" spans="1:4" x14ac:dyDescent="0.2">
      <c r="A29" s="71"/>
      <c r="B29" s="79" t="s">
        <v>80</v>
      </c>
      <c r="C29" s="80">
        <v>2445.31</v>
      </c>
      <c r="D29" s="31">
        <v>2445.31</v>
      </c>
    </row>
    <row r="30" spans="1:4" x14ac:dyDescent="0.2">
      <c r="A30" s="71"/>
      <c r="B30" s="79" t="s">
        <v>81</v>
      </c>
      <c r="C30" s="80">
        <v>410.33</v>
      </c>
      <c r="D30" s="31">
        <v>1443.57</v>
      </c>
    </row>
    <row r="31" spans="1:4" x14ac:dyDescent="0.2">
      <c r="A31" s="71"/>
      <c r="B31" s="79" t="s">
        <v>82</v>
      </c>
      <c r="C31" s="80"/>
      <c r="D31" s="31"/>
    </row>
    <row r="32" spans="1:4" x14ac:dyDescent="0.2">
      <c r="A32" s="71"/>
      <c r="B32" s="79" t="s">
        <v>83</v>
      </c>
      <c r="C32" s="80">
        <v>1035.6400000000001</v>
      </c>
      <c r="D32" s="31">
        <v>8883.99</v>
      </c>
    </row>
    <row r="33" spans="1:4" x14ac:dyDescent="0.2">
      <c r="A33" s="71"/>
      <c r="B33" s="79" t="s">
        <v>84</v>
      </c>
      <c r="C33" s="80">
        <v>643.6</v>
      </c>
      <c r="D33" s="31">
        <v>6194.07</v>
      </c>
    </row>
    <row r="34" spans="1:4" x14ac:dyDescent="0.2">
      <c r="A34" s="71"/>
      <c r="B34" s="79" t="s">
        <v>85</v>
      </c>
      <c r="C34" s="80">
        <v>376.4</v>
      </c>
      <c r="D34" s="31">
        <v>2423.5300000000002</v>
      </c>
    </row>
    <row r="35" spans="1:4" x14ac:dyDescent="0.2">
      <c r="A35" s="71"/>
      <c r="B35" s="79" t="s">
        <v>86</v>
      </c>
      <c r="C35" s="80">
        <v>2055.64</v>
      </c>
      <c r="D35" s="31">
        <v>17501.59</v>
      </c>
    </row>
    <row r="36" spans="1:4" x14ac:dyDescent="0.2">
      <c r="A36" s="71"/>
      <c r="B36" s="79" t="s">
        <v>87</v>
      </c>
      <c r="C36" s="80">
        <v>1228.52</v>
      </c>
      <c r="D36" s="31">
        <v>7564.63</v>
      </c>
    </row>
    <row r="37" spans="1:4" x14ac:dyDescent="0.2">
      <c r="A37" s="71"/>
      <c r="B37" s="79" t="s">
        <v>88</v>
      </c>
      <c r="C37" s="80">
        <v>538.25</v>
      </c>
      <c r="D37" s="31">
        <v>623.25</v>
      </c>
    </row>
    <row r="38" spans="1:4" x14ac:dyDescent="0.2">
      <c r="A38" s="71"/>
      <c r="B38" s="79" t="s">
        <v>89</v>
      </c>
      <c r="C38" s="80">
        <v>3388.68</v>
      </c>
      <c r="D38" s="31">
        <v>28330.880000000001</v>
      </c>
    </row>
    <row r="39" spans="1:4" x14ac:dyDescent="0.2">
      <c r="A39" s="71"/>
      <c r="B39" s="79" t="s">
        <v>90</v>
      </c>
      <c r="C39" s="80">
        <v>375</v>
      </c>
      <c r="D39" s="31">
        <v>1500</v>
      </c>
    </row>
    <row r="40" spans="1:4" x14ac:dyDescent="0.2">
      <c r="A40" s="71"/>
      <c r="B40" s="79" t="s">
        <v>91</v>
      </c>
      <c r="C40" s="80">
        <v>271.79000000000002</v>
      </c>
      <c r="D40" s="31">
        <v>3443.73</v>
      </c>
    </row>
    <row r="41" spans="1:4" x14ac:dyDescent="0.2">
      <c r="A41" s="71"/>
      <c r="B41" s="79" t="s">
        <v>92</v>
      </c>
      <c r="C41" s="80">
        <v>109.19</v>
      </c>
      <c r="D41" s="31">
        <v>773.84</v>
      </c>
    </row>
    <row r="42" spans="1:4" x14ac:dyDescent="0.2">
      <c r="A42" s="71"/>
      <c r="B42" s="79" t="s">
        <v>93</v>
      </c>
      <c r="C42" s="80">
        <v>66.16</v>
      </c>
      <c r="D42" s="31">
        <v>361.89</v>
      </c>
    </row>
    <row r="43" spans="1:4" x14ac:dyDescent="0.2">
      <c r="A43" s="71"/>
      <c r="B43" s="79" t="s">
        <v>94</v>
      </c>
      <c r="C43" s="80">
        <v>26.36</v>
      </c>
      <c r="D43" s="31">
        <v>31.81</v>
      </c>
    </row>
    <row r="44" spans="1:4" x14ac:dyDescent="0.2">
      <c r="A44" s="71"/>
      <c r="B44" s="79" t="s">
        <v>95</v>
      </c>
      <c r="C44" s="80">
        <v>0</v>
      </c>
      <c r="D44" s="31">
        <v>275.77999999999997</v>
      </c>
    </row>
    <row r="45" spans="1:4" x14ac:dyDescent="0.2">
      <c r="A45" s="71"/>
      <c r="B45" s="79" t="s">
        <v>96</v>
      </c>
      <c r="C45" s="80">
        <v>0</v>
      </c>
      <c r="D45" s="31">
        <v>2974.41</v>
      </c>
    </row>
    <row r="46" spans="1:4" x14ac:dyDescent="0.2">
      <c r="A46" s="71"/>
      <c r="B46" s="79" t="s">
        <v>97</v>
      </c>
      <c r="C46" s="80">
        <v>38.64</v>
      </c>
      <c r="D46" s="31">
        <v>309.12</v>
      </c>
    </row>
    <row r="47" spans="1:4" x14ac:dyDescent="0.2">
      <c r="A47" s="71"/>
      <c r="B47" s="79" t="s">
        <v>98</v>
      </c>
      <c r="C47" s="80">
        <v>0</v>
      </c>
      <c r="D47" s="31">
        <v>1641.98</v>
      </c>
    </row>
    <row r="48" spans="1:4" x14ac:dyDescent="0.2">
      <c r="A48" s="71"/>
      <c r="B48" s="79" t="s">
        <v>99</v>
      </c>
      <c r="C48" s="80">
        <v>228</v>
      </c>
      <c r="D48" s="31">
        <v>502.95</v>
      </c>
    </row>
    <row r="49" spans="1:4" x14ac:dyDescent="0.2">
      <c r="A49" s="71"/>
      <c r="B49" s="79" t="s">
        <v>100</v>
      </c>
      <c r="C49" s="80">
        <v>0</v>
      </c>
      <c r="D49" s="31">
        <v>54</v>
      </c>
    </row>
    <row r="50" spans="1:4" x14ac:dyDescent="0.2">
      <c r="A50" s="71"/>
      <c r="B50" s="79" t="s">
        <v>101</v>
      </c>
      <c r="C50" s="80">
        <v>600</v>
      </c>
      <c r="D50" s="31">
        <v>961.82</v>
      </c>
    </row>
    <row r="51" spans="1:4" x14ac:dyDescent="0.2">
      <c r="A51" s="71"/>
      <c r="B51" s="79" t="s">
        <v>102</v>
      </c>
      <c r="C51" s="80">
        <v>0</v>
      </c>
      <c r="D51" s="31">
        <v>275.36</v>
      </c>
    </row>
    <row r="52" spans="1:4" x14ac:dyDescent="0.2">
      <c r="A52" s="71"/>
      <c r="B52" s="79" t="s">
        <v>103</v>
      </c>
      <c r="C52" s="80">
        <v>13407.78</v>
      </c>
      <c r="D52" s="31">
        <v>79165.89</v>
      </c>
    </row>
    <row r="53" spans="1:4" x14ac:dyDescent="0.2">
      <c r="A53" s="71"/>
      <c r="B53" s="79" t="s">
        <v>104</v>
      </c>
      <c r="C53" s="80">
        <v>-1940.81</v>
      </c>
      <c r="D53" s="31">
        <v>-6275.72</v>
      </c>
    </row>
    <row r="54" spans="1:4" x14ac:dyDescent="0.2">
      <c r="A54" s="71"/>
      <c r="B54" s="79" t="s">
        <v>105</v>
      </c>
      <c r="C54" s="80">
        <v>0</v>
      </c>
      <c r="D54" s="31">
        <v>0</v>
      </c>
    </row>
    <row r="55" spans="1:4" x14ac:dyDescent="0.2">
      <c r="A55" s="71"/>
      <c r="B55" s="79" t="s">
        <v>106</v>
      </c>
      <c r="C55" s="80">
        <v>0</v>
      </c>
      <c r="D55" s="31">
        <v>0</v>
      </c>
    </row>
    <row r="56" spans="1:4" x14ac:dyDescent="0.2">
      <c r="A56" s="71"/>
      <c r="B56" s="79" t="s">
        <v>107</v>
      </c>
      <c r="C56" s="80">
        <v>-1940.81</v>
      </c>
      <c r="D56" s="31">
        <v>-6275.72</v>
      </c>
    </row>
    <row r="57" spans="1:4" x14ac:dyDescent="0.2">
      <c r="A57" s="74"/>
      <c r="B57" s="76"/>
      <c r="C57" s="72"/>
      <c r="D57" s="82"/>
    </row>
    <row r="58" spans="1:4" x14ac:dyDescent="0.2">
      <c r="A58" s="65"/>
      <c r="B58" s="77"/>
      <c r="C58" s="78"/>
      <c r="D58" s="83"/>
    </row>
  </sheetData>
  <mergeCells count="3">
    <mergeCell ref="B4:D4"/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"/>
  <sheetViews>
    <sheetView topLeftCell="A88" workbookViewId="0">
      <selection activeCell="D88" sqref="D88"/>
    </sheetView>
  </sheetViews>
  <sheetFormatPr defaultRowHeight="12.75" x14ac:dyDescent="0.2"/>
  <cols>
    <col min="1" max="1" width="1.140625" customWidth="1"/>
    <col min="2" max="2" width="35.28515625" customWidth="1"/>
    <col min="3" max="4" width="16.85546875" customWidth="1"/>
    <col min="6" max="6" width="9.140625" bestFit="1" customWidth="1"/>
  </cols>
  <sheetData>
    <row r="1" spans="1:4" x14ac:dyDescent="0.2">
      <c r="A1" s="89"/>
      <c r="B1" s="90"/>
      <c r="C1" s="91"/>
      <c r="D1" s="92"/>
    </row>
    <row r="2" spans="1:4" x14ac:dyDescent="0.2">
      <c r="A2" s="88"/>
      <c r="B2" s="132" t="s">
        <v>0</v>
      </c>
      <c r="C2" s="133"/>
      <c r="D2" s="134"/>
    </row>
    <row r="3" spans="1:4" ht="20.25" x14ac:dyDescent="0.3">
      <c r="A3" s="88"/>
      <c r="B3" s="135" t="s">
        <v>157</v>
      </c>
      <c r="C3" s="136"/>
      <c r="D3" s="137"/>
    </row>
    <row r="4" spans="1:4" x14ac:dyDescent="0.2">
      <c r="A4" s="88"/>
      <c r="B4" s="129" t="s">
        <v>56</v>
      </c>
      <c r="C4" s="130"/>
      <c r="D4" s="131"/>
    </row>
    <row r="5" spans="1:4" x14ac:dyDescent="0.2">
      <c r="A5" s="88"/>
      <c r="B5" s="99"/>
      <c r="C5" s="94"/>
      <c r="D5" s="102"/>
    </row>
    <row r="6" spans="1:4" x14ac:dyDescent="0.2">
      <c r="A6" s="96"/>
      <c r="B6" s="105" t="s">
        <v>111</v>
      </c>
      <c r="C6" s="117">
        <v>42430</v>
      </c>
      <c r="D6" s="106" t="s">
        <v>112</v>
      </c>
    </row>
    <row r="7" spans="1:4" x14ac:dyDescent="0.2">
      <c r="A7" s="97"/>
      <c r="B7" s="100"/>
      <c r="C7" s="93"/>
      <c r="D7" s="103"/>
    </row>
    <row r="8" spans="1:4" x14ac:dyDescent="0.2">
      <c r="A8" s="107"/>
      <c r="B8" s="108"/>
      <c r="C8" s="109"/>
      <c r="D8" s="110"/>
    </row>
    <row r="9" spans="1:4" x14ac:dyDescent="0.2">
      <c r="A9" s="107"/>
      <c r="B9" s="114" t="s">
        <v>113</v>
      </c>
      <c r="D9" s="110"/>
    </row>
    <row r="10" spans="1:4" x14ac:dyDescent="0.2">
      <c r="A10" s="107"/>
      <c r="B10" s="108"/>
      <c r="C10" s="109"/>
      <c r="D10" s="110"/>
    </row>
    <row r="11" spans="1:4" x14ac:dyDescent="0.2">
      <c r="A11" s="107"/>
      <c r="B11" s="108" t="s">
        <v>59</v>
      </c>
      <c r="C11" s="109"/>
      <c r="D11" s="110"/>
    </row>
    <row r="12" spans="1:4" ht="13.9" customHeight="1" x14ac:dyDescent="0.2">
      <c r="A12" s="107"/>
      <c r="B12" s="108" t="s">
        <v>114</v>
      </c>
      <c r="C12" s="109">
        <v>0</v>
      </c>
      <c r="D12" s="110">
        <v>1732.73</v>
      </c>
    </row>
    <row r="13" spans="1:4" ht="13.9" customHeight="1" x14ac:dyDescent="0.2">
      <c r="A13" s="107"/>
      <c r="B13" s="108" t="s">
        <v>72</v>
      </c>
      <c r="C13" s="109">
        <f>SUM(C12)</f>
        <v>0</v>
      </c>
      <c r="D13" s="110">
        <f>SUM(D12)</f>
        <v>1732.73</v>
      </c>
    </row>
    <row r="14" spans="1:4" ht="13.9" customHeight="1" x14ac:dyDescent="0.2">
      <c r="A14" s="107"/>
      <c r="B14" s="108"/>
      <c r="C14" s="109"/>
      <c r="D14" s="110"/>
    </row>
    <row r="15" spans="1:4" ht="13.9" customHeight="1" x14ac:dyDescent="0.2">
      <c r="A15" s="107"/>
      <c r="B15" s="108" t="s">
        <v>115</v>
      </c>
      <c r="C15" s="109"/>
      <c r="D15" s="110"/>
    </row>
    <row r="16" spans="1:4" ht="13.9" customHeight="1" x14ac:dyDescent="0.2">
      <c r="A16" s="107"/>
      <c r="B16" s="108" t="s">
        <v>116</v>
      </c>
      <c r="C16" s="109">
        <v>324.49</v>
      </c>
      <c r="D16" s="110">
        <v>2733.59</v>
      </c>
    </row>
    <row r="17" spans="1:4" ht="13.9" customHeight="1" x14ac:dyDescent="0.2">
      <c r="A17" s="107"/>
      <c r="B17" s="108" t="s">
        <v>117</v>
      </c>
      <c r="C17" s="109">
        <v>410.33</v>
      </c>
      <c r="D17" s="110">
        <v>1273.44</v>
      </c>
    </row>
    <row r="18" spans="1:4" ht="13.9" customHeight="1" x14ac:dyDescent="0.2">
      <c r="A18" s="107"/>
      <c r="B18" s="108" t="s">
        <v>118</v>
      </c>
      <c r="C18" s="109">
        <v>250</v>
      </c>
      <c r="D18" s="110">
        <v>750</v>
      </c>
    </row>
    <row r="19" spans="1:4" ht="13.9" customHeight="1" x14ac:dyDescent="0.2">
      <c r="A19" s="107"/>
      <c r="B19" s="108" t="s">
        <v>119</v>
      </c>
      <c r="C19" s="109">
        <v>0</v>
      </c>
      <c r="D19" s="110">
        <v>144.13999999999999</v>
      </c>
    </row>
    <row r="20" spans="1:4" ht="13.9" customHeight="1" x14ac:dyDescent="0.2">
      <c r="A20" s="107"/>
      <c r="B20" s="108" t="s">
        <v>120</v>
      </c>
      <c r="C20" s="109">
        <v>0</v>
      </c>
      <c r="D20" s="110">
        <v>4.55</v>
      </c>
    </row>
    <row r="21" spans="1:4" ht="13.9" customHeight="1" x14ac:dyDescent="0.2">
      <c r="A21" s="107"/>
      <c r="B21" s="108" t="s">
        <v>121</v>
      </c>
      <c r="C21" s="109">
        <v>0</v>
      </c>
      <c r="D21" s="110">
        <v>90.91</v>
      </c>
    </row>
    <row r="22" spans="1:4" ht="13.9" customHeight="1" x14ac:dyDescent="0.2">
      <c r="A22" s="107"/>
      <c r="B22" s="108" t="s">
        <v>122</v>
      </c>
      <c r="C22" s="109">
        <f>SUM(C16:C21)</f>
        <v>984.81999999999994</v>
      </c>
      <c r="D22" s="110">
        <f>SUM(D16:D21)</f>
        <v>4996.630000000001</v>
      </c>
    </row>
    <row r="23" spans="1:4" ht="13.9" customHeight="1" x14ac:dyDescent="0.2">
      <c r="A23" s="107"/>
      <c r="B23" s="108"/>
      <c r="C23" s="109"/>
      <c r="D23" s="110"/>
    </row>
    <row r="24" spans="1:4" ht="13.9" customHeight="1" x14ac:dyDescent="0.2">
      <c r="A24" s="107"/>
      <c r="B24" s="108" t="s">
        <v>107</v>
      </c>
      <c r="C24" s="109">
        <f>C13-C22</f>
        <v>-984.81999999999994</v>
      </c>
      <c r="D24" s="110">
        <f>D13-D22</f>
        <v>-3263.900000000001</v>
      </c>
    </row>
    <row r="25" spans="1:4" ht="13.9" customHeight="1" x14ac:dyDescent="0.2">
      <c r="A25" s="107"/>
      <c r="B25" s="108"/>
      <c r="C25" s="109"/>
      <c r="D25" s="110"/>
    </row>
    <row r="26" spans="1:4" ht="13.9" customHeight="1" x14ac:dyDescent="0.2">
      <c r="A26" s="107"/>
      <c r="B26" s="114" t="s">
        <v>123</v>
      </c>
      <c r="D26" s="110"/>
    </row>
    <row r="27" spans="1:4" ht="13.9" customHeight="1" x14ac:dyDescent="0.2">
      <c r="A27" s="107"/>
      <c r="B27" s="108"/>
      <c r="C27" s="109"/>
      <c r="D27" s="110"/>
    </row>
    <row r="28" spans="1:4" ht="13.9" customHeight="1" x14ac:dyDescent="0.2">
      <c r="A28" s="107"/>
      <c r="B28" s="108" t="s">
        <v>59</v>
      </c>
      <c r="C28" s="109"/>
      <c r="D28" s="110"/>
    </row>
    <row r="29" spans="1:4" ht="13.9" customHeight="1" x14ac:dyDescent="0.2">
      <c r="A29" s="107"/>
      <c r="B29" s="108" t="s">
        <v>124</v>
      </c>
      <c r="C29" s="109">
        <v>525</v>
      </c>
      <c r="D29" s="110">
        <v>2495.4499999999998</v>
      </c>
    </row>
    <row r="30" spans="1:4" ht="13.9" customHeight="1" x14ac:dyDescent="0.2">
      <c r="A30" s="107"/>
      <c r="B30" s="108" t="s">
        <v>72</v>
      </c>
      <c r="C30" s="109">
        <f>SUM(C29)</f>
        <v>525</v>
      </c>
      <c r="D30" s="110">
        <f>SUM(D29)</f>
        <v>2495.4499999999998</v>
      </c>
    </row>
    <row r="31" spans="1:4" ht="13.9" customHeight="1" x14ac:dyDescent="0.2">
      <c r="A31" s="107"/>
      <c r="B31" s="108"/>
      <c r="C31" s="109"/>
      <c r="D31" s="110"/>
    </row>
    <row r="32" spans="1:4" ht="13.9" customHeight="1" x14ac:dyDescent="0.2">
      <c r="A32" s="107"/>
      <c r="B32" s="108" t="s">
        <v>115</v>
      </c>
      <c r="C32" s="109"/>
      <c r="D32" s="110"/>
    </row>
    <row r="33" spans="1:4" ht="13.9" customHeight="1" x14ac:dyDescent="0.2">
      <c r="A33" s="107"/>
      <c r="B33" s="108" t="s">
        <v>125</v>
      </c>
      <c r="C33" s="109">
        <v>0</v>
      </c>
      <c r="D33" s="110">
        <v>380</v>
      </c>
    </row>
    <row r="34" spans="1:4" ht="13.9" customHeight="1" x14ac:dyDescent="0.2">
      <c r="A34" s="107"/>
      <c r="B34" s="108" t="s">
        <v>116</v>
      </c>
      <c r="C34" s="109">
        <v>0</v>
      </c>
      <c r="D34" s="110">
        <v>53.64</v>
      </c>
    </row>
    <row r="35" spans="1:4" ht="13.9" customHeight="1" x14ac:dyDescent="0.2">
      <c r="A35" s="107"/>
      <c r="B35" s="108" t="s">
        <v>117</v>
      </c>
      <c r="C35" s="109">
        <v>0</v>
      </c>
      <c r="D35" s="110">
        <v>170.13</v>
      </c>
    </row>
    <row r="36" spans="1:4" ht="13.9" customHeight="1" x14ac:dyDescent="0.2">
      <c r="A36" s="107"/>
      <c r="B36" s="108" t="s">
        <v>118</v>
      </c>
      <c r="C36" s="109">
        <v>0</v>
      </c>
      <c r="D36" s="110">
        <v>375</v>
      </c>
    </row>
    <row r="37" spans="1:4" ht="13.9" customHeight="1" x14ac:dyDescent="0.2">
      <c r="A37" s="107"/>
      <c r="B37" s="108" t="s">
        <v>126</v>
      </c>
      <c r="C37" s="109">
        <v>0</v>
      </c>
      <c r="D37" s="110">
        <v>-568.02</v>
      </c>
    </row>
    <row r="38" spans="1:4" ht="13.9" customHeight="1" x14ac:dyDescent="0.2">
      <c r="A38" s="107"/>
      <c r="B38" s="108" t="s">
        <v>119</v>
      </c>
      <c r="C38" s="109">
        <v>105</v>
      </c>
      <c r="D38" s="110">
        <v>611.87</v>
      </c>
    </row>
    <row r="39" spans="1:4" ht="13.9" customHeight="1" x14ac:dyDescent="0.2">
      <c r="A39" s="107"/>
      <c r="B39" s="108" t="s">
        <v>127</v>
      </c>
      <c r="C39" s="109">
        <v>0</v>
      </c>
      <c r="D39" s="110">
        <v>117.28</v>
      </c>
    </row>
    <row r="40" spans="1:4" ht="13.9" customHeight="1" x14ac:dyDescent="0.2">
      <c r="A40" s="107"/>
      <c r="B40" s="108" t="s">
        <v>128</v>
      </c>
      <c r="C40" s="109">
        <v>0</v>
      </c>
      <c r="D40" s="110">
        <v>5.45</v>
      </c>
    </row>
    <row r="41" spans="1:4" ht="13.9" customHeight="1" x14ac:dyDescent="0.2">
      <c r="A41" s="107"/>
      <c r="B41" s="108" t="s">
        <v>120</v>
      </c>
      <c r="C41" s="109">
        <v>0</v>
      </c>
      <c r="D41" s="110">
        <v>22</v>
      </c>
    </row>
    <row r="42" spans="1:4" ht="13.9" customHeight="1" x14ac:dyDescent="0.2">
      <c r="A42" s="107"/>
      <c r="B42" s="108" t="s">
        <v>122</v>
      </c>
      <c r="C42" s="109">
        <f>SUM(C33:C41)</f>
        <v>105</v>
      </c>
      <c r="D42" s="110">
        <f>SUM(D33:D41)</f>
        <v>1167.3500000000001</v>
      </c>
    </row>
    <row r="43" spans="1:4" ht="13.9" customHeight="1" x14ac:dyDescent="0.2">
      <c r="A43" s="107"/>
      <c r="B43" s="108"/>
      <c r="C43" s="109"/>
      <c r="D43" s="110"/>
    </row>
    <row r="44" spans="1:4" ht="13.9" customHeight="1" x14ac:dyDescent="0.2">
      <c r="A44" s="107"/>
      <c r="B44" s="108" t="s">
        <v>107</v>
      </c>
      <c r="C44" s="109">
        <f>C30-C42</f>
        <v>420</v>
      </c>
      <c r="D44" s="110">
        <f>D30-D42</f>
        <v>1328.0999999999997</v>
      </c>
    </row>
    <row r="45" spans="1:4" ht="13.9" customHeight="1" x14ac:dyDescent="0.2">
      <c r="A45" s="107"/>
      <c r="B45" s="108"/>
      <c r="C45" s="109"/>
      <c r="D45" s="110"/>
    </row>
    <row r="46" spans="1:4" ht="13.9" customHeight="1" x14ac:dyDescent="0.2">
      <c r="A46" s="107"/>
      <c r="B46" s="114" t="s">
        <v>129</v>
      </c>
      <c r="D46" s="110"/>
    </row>
    <row r="47" spans="1:4" ht="13.9" customHeight="1" x14ac:dyDescent="0.2">
      <c r="A47" s="107"/>
      <c r="B47" s="108"/>
      <c r="C47" s="109"/>
      <c r="D47" s="110"/>
    </row>
    <row r="48" spans="1:4" ht="13.9" customHeight="1" x14ac:dyDescent="0.2">
      <c r="A48" s="107"/>
      <c r="B48" s="108" t="s">
        <v>59</v>
      </c>
      <c r="C48" s="109"/>
      <c r="D48" s="110"/>
    </row>
    <row r="49" spans="1:7" ht="13.9" customHeight="1" x14ac:dyDescent="0.2">
      <c r="A49" s="107"/>
      <c r="B49" s="108" t="s">
        <v>130</v>
      </c>
      <c r="C49" s="109">
        <v>3696</v>
      </c>
      <c r="D49" s="110">
        <v>30689</v>
      </c>
    </row>
    <row r="50" spans="1:7" ht="13.9" customHeight="1" x14ac:dyDescent="0.2">
      <c r="A50" s="107"/>
      <c r="B50" s="108" t="s">
        <v>131</v>
      </c>
      <c r="C50" s="109">
        <v>2026</v>
      </c>
      <c r="D50" s="110">
        <v>20021</v>
      </c>
    </row>
    <row r="51" spans="1:7" ht="13.9" customHeight="1" x14ac:dyDescent="0.2">
      <c r="A51" s="107"/>
      <c r="B51" s="108" t="s">
        <v>132</v>
      </c>
      <c r="C51" s="109">
        <v>1202</v>
      </c>
      <c r="D51" s="110">
        <v>7778</v>
      </c>
    </row>
    <row r="52" spans="1:7" ht="13.9" customHeight="1" x14ac:dyDescent="0.2">
      <c r="A52" s="107"/>
      <c r="B52" s="108" t="s">
        <v>133</v>
      </c>
      <c r="C52" s="109">
        <v>0</v>
      </c>
      <c r="D52" s="110">
        <v>710.05</v>
      </c>
    </row>
    <row r="53" spans="1:7" ht="13.9" customHeight="1" x14ac:dyDescent="0.2">
      <c r="A53" s="107"/>
      <c r="B53" s="108" t="s">
        <v>134</v>
      </c>
      <c r="C53" s="109">
        <v>1436.8</v>
      </c>
      <c r="D53" s="110">
        <v>1612.55</v>
      </c>
    </row>
    <row r="54" spans="1:7" ht="13.9" customHeight="1" x14ac:dyDescent="0.2">
      <c r="A54" s="107"/>
      <c r="B54" s="108" t="s">
        <v>72</v>
      </c>
      <c r="C54" s="109">
        <f>SUM(C49:C53)</f>
        <v>8360.7999999999993</v>
      </c>
      <c r="D54" s="110">
        <f>SUM(D49:D53)</f>
        <v>60810.600000000006</v>
      </c>
    </row>
    <row r="55" spans="1:7" ht="13.9" customHeight="1" x14ac:dyDescent="0.2">
      <c r="A55" s="107"/>
      <c r="B55" s="108"/>
      <c r="C55" s="109"/>
      <c r="D55" s="110"/>
    </row>
    <row r="56" spans="1:7" ht="13.9" customHeight="1" x14ac:dyDescent="0.2">
      <c r="A56" s="107"/>
      <c r="B56" s="108" t="s">
        <v>115</v>
      </c>
      <c r="C56" s="109"/>
      <c r="D56" s="110"/>
    </row>
    <row r="57" spans="1:7" s="87" customFormat="1" ht="13.9" customHeight="1" x14ac:dyDescent="0.2">
      <c r="A57" s="107"/>
      <c r="B57" s="108" t="s">
        <v>158</v>
      </c>
      <c r="C57" s="109">
        <f>0.125*SUM(C49:C51)</f>
        <v>865.5</v>
      </c>
      <c r="D57" s="110">
        <f>0.125*SUM(D49:D51)</f>
        <v>7311</v>
      </c>
    </row>
    <row r="58" spans="1:7" ht="13.9" customHeight="1" x14ac:dyDescent="0.2">
      <c r="A58" s="107"/>
      <c r="B58" s="108" t="s">
        <v>135</v>
      </c>
      <c r="C58" s="109">
        <v>157.5</v>
      </c>
      <c r="D58" s="110">
        <v>1687.5</v>
      </c>
    </row>
    <row r="59" spans="1:7" ht="13.9" customHeight="1" x14ac:dyDescent="0.2">
      <c r="A59" s="107"/>
      <c r="B59" s="108" t="s">
        <v>136</v>
      </c>
      <c r="C59" s="109">
        <v>0.25</v>
      </c>
      <c r="D59" s="110">
        <v>5.75</v>
      </c>
    </row>
    <row r="60" spans="1:7" ht="13.9" customHeight="1" x14ac:dyDescent="0.2">
      <c r="A60" s="107"/>
      <c r="B60" s="108" t="s">
        <v>137</v>
      </c>
      <c r="C60" s="109">
        <v>1035.6400000000001</v>
      </c>
      <c r="D60" s="110">
        <v>8883.99</v>
      </c>
    </row>
    <row r="61" spans="1:7" ht="13.9" customHeight="1" x14ac:dyDescent="0.2">
      <c r="A61" s="107"/>
      <c r="B61" s="108" t="s">
        <v>138</v>
      </c>
      <c r="C61" s="109">
        <v>643.6</v>
      </c>
      <c r="D61" s="110">
        <v>6194.07</v>
      </c>
    </row>
    <row r="62" spans="1:7" ht="13.9" customHeight="1" x14ac:dyDescent="0.2">
      <c r="A62" s="107"/>
      <c r="B62" s="108" t="s">
        <v>139</v>
      </c>
      <c r="C62" s="109">
        <v>376.4</v>
      </c>
      <c r="D62" s="110">
        <v>2423.5300000000002</v>
      </c>
    </row>
    <row r="63" spans="1:7" ht="13.9" customHeight="1" x14ac:dyDescent="0.2">
      <c r="A63" s="107"/>
      <c r="B63" s="108" t="s">
        <v>140</v>
      </c>
      <c r="C63" s="109">
        <v>1228.52</v>
      </c>
      <c r="D63" s="110">
        <v>7564.63</v>
      </c>
      <c r="F63" s="119" t="s">
        <v>160</v>
      </c>
    </row>
    <row r="64" spans="1:7" ht="13.9" customHeight="1" x14ac:dyDescent="0.2">
      <c r="A64" s="107"/>
      <c r="B64" s="108" t="s">
        <v>141</v>
      </c>
      <c r="C64" s="109">
        <v>538.25</v>
      </c>
      <c r="D64" s="110">
        <v>623.25</v>
      </c>
      <c r="F64" s="119" t="s">
        <v>161</v>
      </c>
      <c r="G64" s="119" t="s">
        <v>162</v>
      </c>
    </row>
    <row r="65" spans="1:7" ht="13.9" customHeight="1" x14ac:dyDescent="0.2">
      <c r="A65" s="107"/>
      <c r="B65" s="108" t="s">
        <v>142</v>
      </c>
      <c r="C65" s="109">
        <v>3388.68</v>
      </c>
      <c r="D65" s="110">
        <v>28330.880000000001</v>
      </c>
      <c r="E65">
        <v>2.2759999999999998</v>
      </c>
      <c r="F65" s="118">
        <f>C65/E65</f>
        <v>1488.8752196836556</v>
      </c>
      <c r="G65" s="118">
        <f>D65/E65</f>
        <v>12447.662565905099</v>
      </c>
    </row>
    <row r="66" spans="1:7" ht="13.9" customHeight="1" x14ac:dyDescent="0.2">
      <c r="A66" s="107"/>
      <c r="B66" s="108" t="s">
        <v>122</v>
      </c>
      <c r="C66" s="109">
        <f>SUM(C57:C65)</f>
        <v>8234.34</v>
      </c>
      <c r="D66" s="110">
        <f>SUM(D57:D65)</f>
        <v>63024.599999999991</v>
      </c>
    </row>
    <row r="67" spans="1:7" ht="13.9" customHeight="1" x14ac:dyDescent="0.2">
      <c r="A67" s="107"/>
      <c r="B67" s="108"/>
      <c r="C67" s="109"/>
      <c r="D67" s="110"/>
    </row>
    <row r="68" spans="1:7" ht="13.9" customHeight="1" x14ac:dyDescent="0.2">
      <c r="A68" s="107"/>
      <c r="B68" s="108" t="s">
        <v>107</v>
      </c>
      <c r="C68" s="109">
        <f>C54-C66</f>
        <v>126.45999999999913</v>
      </c>
      <c r="D68" s="110">
        <f>D54-D66</f>
        <v>-2213.9999999999854</v>
      </c>
    </row>
    <row r="69" spans="1:7" ht="13.9" customHeight="1" x14ac:dyDescent="0.2">
      <c r="A69" s="107"/>
      <c r="B69" s="108"/>
      <c r="C69" s="109"/>
      <c r="D69" s="110"/>
    </row>
    <row r="70" spans="1:7" ht="13.9" customHeight="1" x14ac:dyDescent="0.2">
      <c r="A70" s="107"/>
      <c r="B70" s="115" t="s">
        <v>143</v>
      </c>
      <c r="C70" s="111"/>
      <c r="D70" s="110"/>
    </row>
    <row r="71" spans="1:7" ht="13.9" customHeight="1" x14ac:dyDescent="0.2">
      <c r="A71" s="107"/>
      <c r="B71" s="108"/>
      <c r="C71" s="109"/>
      <c r="D71" s="110"/>
    </row>
    <row r="72" spans="1:7" ht="13.9" customHeight="1" x14ac:dyDescent="0.2">
      <c r="A72" s="107"/>
      <c r="B72" s="108" t="s">
        <v>59</v>
      </c>
      <c r="C72" s="109"/>
      <c r="D72" s="110"/>
    </row>
    <row r="73" spans="1:7" ht="13.9" customHeight="1" x14ac:dyDescent="0.2">
      <c r="A73" s="107"/>
      <c r="B73" s="108" t="s">
        <v>144</v>
      </c>
      <c r="C73" s="109">
        <v>36.36</v>
      </c>
      <c r="D73" s="110">
        <v>4107.22</v>
      </c>
    </row>
    <row r="74" spans="1:7" ht="13.9" customHeight="1" x14ac:dyDescent="0.2">
      <c r="A74" s="107"/>
      <c r="B74" s="108" t="s">
        <v>145</v>
      </c>
      <c r="C74" s="109">
        <v>2445.31</v>
      </c>
      <c r="D74" s="110">
        <v>2445.31</v>
      </c>
    </row>
    <row r="75" spans="1:7" ht="13.9" customHeight="1" x14ac:dyDescent="0.2">
      <c r="A75" s="107"/>
      <c r="B75" s="108" t="s">
        <v>134</v>
      </c>
      <c r="C75" s="109">
        <v>99.5</v>
      </c>
      <c r="D75" s="110">
        <v>698.86</v>
      </c>
    </row>
    <row r="76" spans="1:7" ht="13.9" customHeight="1" x14ac:dyDescent="0.2">
      <c r="A76" s="107"/>
      <c r="B76" s="108" t="s">
        <v>146</v>
      </c>
      <c r="C76" s="109">
        <v>0</v>
      </c>
      <c r="D76" s="110">
        <v>600</v>
      </c>
    </row>
    <row r="77" spans="1:7" s="87" customFormat="1" ht="13.9" customHeight="1" x14ac:dyDescent="0.2">
      <c r="A77" s="107"/>
      <c r="B77" s="108" t="s">
        <v>159</v>
      </c>
      <c r="C77" s="109">
        <f>C57</f>
        <v>865.5</v>
      </c>
      <c r="D77" s="110">
        <f>D57</f>
        <v>7311</v>
      </c>
    </row>
    <row r="78" spans="1:7" ht="13.9" customHeight="1" x14ac:dyDescent="0.2">
      <c r="A78" s="107"/>
      <c r="B78" s="108" t="s">
        <v>72</v>
      </c>
      <c r="C78" s="109">
        <f>SUM(C73:C77)</f>
        <v>3446.67</v>
      </c>
      <c r="D78" s="110">
        <f>SUM(D73:D77)</f>
        <v>15162.39</v>
      </c>
    </row>
    <row r="79" spans="1:7" ht="13.9" customHeight="1" x14ac:dyDescent="0.2">
      <c r="A79" s="107"/>
      <c r="B79" s="108"/>
      <c r="C79" s="109"/>
      <c r="D79" s="110"/>
    </row>
    <row r="80" spans="1:7" ht="13.9" customHeight="1" x14ac:dyDescent="0.2">
      <c r="A80" s="107"/>
      <c r="B80" s="108" t="s">
        <v>115</v>
      </c>
      <c r="C80" s="109"/>
      <c r="D80" s="110"/>
    </row>
    <row r="81" spans="1:4" ht="13.9" customHeight="1" x14ac:dyDescent="0.2">
      <c r="A81" s="107"/>
      <c r="B81" s="108" t="s">
        <v>135</v>
      </c>
      <c r="C81" s="109">
        <v>157.5</v>
      </c>
      <c r="D81" s="110">
        <v>1417.5</v>
      </c>
    </row>
    <row r="82" spans="1:4" ht="13.9" customHeight="1" x14ac:dyDescent="0.2">
      <c r="A82" s="107"/>
      <c r="B82" s="108" t="s">
        <v>147</v>
      </c>
      <c r="C82" s="109">
        <v>972.45</v>
      </c>
      <c r="D82" s="110">
        <v>1218.8499999999999</v>
      </c>
    </row>
    <row r="83" spans="1:4" ht="13.9" customHeight="1" x14ac:dyDescent="0.2">
      <c r="A83" s="107"/>
      <c r="B83" s="108" t="s">
        <v>136</v>
      </c>
      <c r="C83" s="109">
        <v>13.72</v>
      </c>
      <c r="D83" s="110">
        <v>153.13999999999999</v>
      </c>
    </row>
    <row r="84" spans="1:4" ht="13.9" customHeight="1" x14ac:dyDescent="0.2">
      <c r="A84" s="107"/>
      <c r="B84" s="108" t="s">
        <v>148</v>
      </c>
      <c r="C84" s="109">
        <v>0</v>
      </c>
      <c r="D84" s="110">
        <v>500</v>
      </c>
    </row>
    <row r="85" spans="1:4" ht="13.9" customHeight="1" x14ac:dyDescent="0.2">
      <c r="A85" s="107"/>
      <c r="B85" s="108" t="s">
        <v>149</v>
      </c>
      <c r="C85" s="109">
        <v>2445.31</v>
      </c>
      <c r="D85" s="110">
        <v>2445.31</v>
      </c>
    </row>
    <row r="86" spans="1:4" ht="13.9" customHeight="1" x14ac:dyDescent="0.2">
      <c r="A86" s="107"/>
      <c r="B86" s="108" t="s">
        <v>118</v>
      </c>
      <c r="C86" s="109">
        <v>125</v>
      </c>
      <c r="D86" s="110">
        <v>375</v>
      </c>
    </row>
    <row r="87" spans="1:4" ht="13.9" customHeight="1" x14ac:dyDescent="0.2">
      <c r="A87" s="107"/>
      <c r="B87" s="108" t="s">
        <v>126</v>
      </c>
      <c r="C87" s="109">
        <v>271.79000000000002</v>
      </c>
      <c r="D87" s="110">
        <v>4011.75</v>
      </c>
    </row>
    <row r="88" spans="1:4" ht="13.9" customHeight="1" x14ac:dyDescent="0.2">
      <c r="A88" s="107"/>
      <c r="B88" s="108" t="s">
        <v>119</v>
      </c>
      <c r="C88" s="109">
        <v>4.1900000000000004</v>
      </c>
      <c r="D88" s="110">
        <v>17.829999999999998</v>
      </c>
    </row>
    <row r="89" spans="1:4" ht="13.9" customHeight="1" x14ac:dyDescent="0.2">
      <c r="A89" s="107"/>
      <c r="B89" s="108" t="s">
        <v>127</v>
      </c>
      <c r="C89" s="109">
        <v>66.16</v>
      </c>
      <c r="D89" s="110">
        <v>244.61</v>
      </c>
    </row>
    <row r="90" spans="1:4" ht="13.9" customHeight="1" x14ac:dyDescent="0.2">
      <c r="A90" s="107"/>
      <c r="B90" s="108" t="s">
        <v>128</v>
      </c>
      <c r="C90" s="109">
        <v>26.36</v>
      </c>
      <c r="D90" s="110">
        <v>26.36</v>
      </c>
    </row>
    <row r="91" spans="1:4" ht="13.9" customHeight="1" x14ac:dyDescent="0.2">
      <c r="A91" s="107"/>
      <c r="B91" s="108" t="s">
        <v>120</v>
      </c>
      <c r="C91" s="109">
        <v>0</v>
      </c>
      <c r="D91" s="110">
        <v>249.23</v>
      </c>
    </row>
    <row r="92" spans="1:4" ht="13.9" customHeight="1" x14ac:dyDescent="0.2">
      <c r="A92" s="107"/>
      <c r="B92" s="108" t="s">
        <v>150</v>
      </c>
      <c r="C92" s="109">
        <v>0</v>
      </c>
      <c r="D92" s="110">
        <v>2974.41</v>
      </c>
    </row>
    <row r="93" spans="1:4" ht="13.9" customHeight="1" x14ac:dyDescent="0.2">
      <c r="A93" s="107"/>
      <c r="B93" s="108" t="s">
        <v>151</v>
      </c>
      <c r="C93" s="109">
        <v>38.64</v>
      </c>
      <c r="D93" s="110">
        <v>309.12</v>
      </c>
    </row>
    <row r="94" spans="1:4" ht="13.9" customHeight="1" x14ac:dyDescent="0.2">
      <c r="A94" s="107"/>
      <c r="B94" s="108" t="s">
        <v>152</v>
      </c>
      <c r="C94" s="109">
        <v>0</v>
      </c>
      <c r="D94" s="110">
        <v>1641.98</v>
      </c>
    </row>
    <row r="95" spans="1:4" ht="13.9" customHeight="1" x14ac:dyDescent="0.2">
      <c r="A95" s="107"/>
      <c r="B95" s="108" t="s">
        <v>153</v>
      </c>
      <c r="C95" s="109">
        <v>228</v>
      </c>
      <c r="D95" s="110">
        <v>502.95</v>
      </c>
    </row>
    <row r="96" spans="1:4" ht="13.9" customHeight="1" x14ac:dyDescent="0.2">
      <c r="A96" s="107"/>
      <c r="B96" s="108" t="s">
        <v>154</v>
      </c>
      <c r="C96" s="109">
        <v>0</v>
      </c>
      <c r="D96" s="110">
        <v>54</v>
      </c>
    </row>
    <row r="97" spans="1:4" ht="13.9" customHeight="1" x14ac:dyDescent="0.2">
      <c r="A97" s="107"/>
      <c r="B97" s="108" t="s">
        <v>121</v>
      </c>
      <c r="C97" s="109">
        <v>600</v>
      </c>
      <c r="D97" s="110">
        <v>870.91</v>
      </c>
    </row>
    <row r="98" spans="1:4" ht="13.9" customHeight="1" x14ac:dyDescent="0.2">
      <c r="A98" s="107"/>
      <c r="B98" s="108" t="s">
        <v>155</v>
      </c>
      <c r="C98" s="109">
        <v>0</v>
      </c>
      <c r="D98" s="110">
        <v>275.36</v>
      </c>
    </row>
    <row r="99" spans="1:4" ht="13.9" customHeight="1" x14ac:dyDescent="0.2">
      <c r="A99" s="107"/>
      <c r="B99" s="108" t="s">
        <v>122</v>
      </c>
      <c r="C99" s="109">
        <f>SUM(C81:C98)</f>
        <v>4949.12</v>
      </c>
      <c r="D99" s="110">
        <f>SUM(D81:D98)</f>
        <v>17288.310000000001</v>
      </c>
    </row>
    <row r="100" spans="1:4" ht="13.9" customHeight="1" x14ac:dyDescent="0.2">
      <c r="A100" s="107"/>
      <c r="B100" s="108"/>
      <c r="C100" s="109"/>
      <c r="D100" s="110"/>
    </row>
    <row r="101" spans="1:4" ht="13.9" customHeight="1" x14ac:dyDescent="0.2">
      <c r="A101" s="107"/>
      <c r="B101" s="108" t="s">
        <v>107</v>
      </c>
      <c r="C101" s="109">
        <f>C78-C99</f>
        <v>-1502.4499999999998</v>
      </c>
      <c r="D101" s="110">
        <f>D78-D99</f>
        <v>-2125.9200000000019</v>
      </c>
    </row>
    <row r="102" spans="1:4" x14ac:dyDescent="0.2">
      <c r="A102" s="98"/>
      <c r="B102" s="101"/>
      <c r="C102" s="95"/>
      <c r="D102" s="104"/>
    </row>
    <row r="103" spans="1:4" x14ac:dyDescent="0.2">
      <c r="A103" s="88"/>
      <c r="B103" s="112" t="s">
        <v>156</v>
      </c>
      <c r="C103" s="113">
        <f>C101+C68+C44+C24</f>
        <v>-1940.8100000000006</v>
      </c>
      <c r="D103" s="116">
        <f>D101+D68+D44+D24</f>
        <v>-6275.7199999999884</v>
      </c>
    </row>
    <row r="104" spans="1:4" x14ac:dyDescent="0.2">
      <c r="D104" s="87"/>
    </row>
    <row r="105" spans="1:4" x14ac:dyDescent="0.2">
      <c r="C105" s="1"/>
      <c r="D105" s="1"/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"/>
  <sheetViews>
    <sheetView workbookViewId="0">
      <selection activeCell="F6" sqref="F6"/>
    </sheetView>
  </sheetViews>
  <sheetFormatPr defaultRowHeight="12.75" x14ac:dyDescent="0.2"/>
  <cols>
    <col min="2" max="2" width="13.5703125" customWidth="1"/>
    <col min="3" max="3" width="10.140625" bestFit="1" customWidth="1"/>
    <col min="5" max="5" width="25.42578125" customWidth="1"/>
    <col min="6" max="6" width="19.28515625" customWidth="1"/>
    <col min="8" max="8" width="10.140625" bestFit="1" customWidth="1"/>
  </cols>
  <sheetData>
    <row r="1" spans="2:8" x14ac:dyDescent="0.2">
      <c r="B1" s="119" t="s">
        <v>166</v>
      </c>
      <c r="C1" s="119" t="s">
        <v>59</v>
      </c>
      <c r="F1" s="119" t="s">
        <v>115</v>
      </c>
    </row>
    <row r="2" spans="2:8" x14ac:dyDescent="0.2">
      <c r="B2" s="109" t="s">
        <v>163</v>
      </c>
      <c r="C2" s="121">
        <v>30689</v>
      </c>
      <c r="E2" s="120" t="s">
        <v>158</v>
      </c>
      <c r="F2" s="121">
        <f>+'P&amp;L by activity'!D57</f>
        <v>7311</v>
      </c>
      <c r="H2" s="123"/>
    </row>
    <row r="3" spans="2:8" x14ac:dyDescent="0.2">
      <c r="B3" s="109" t="s">
        <v>164</v>
      </c>
      <c r="C3" s="121">
        <v>20021</v>
      </c>
      <c r="E3" s="87" t="s">
        <v>137</v>
      </c>
      <c r="F3" s="121">
        <v>8883.99</v>
      </c>
    </row>
    <row r="4" spans="2:8" x14ac:dyDescent="0.2">
      <c r="B4" s="109" t="s">
        <v>165</v>
      </c>
      <c r="C4" s="121">
        <v>7778</v>
      </c>
      <c r="E4" s="87" t="s">
        <v>138</v>
      </c>
      <c r="F4" s="121">
        <v>6194.07</v>
      </c>
    </row>
    <row r="5" spans="2:8" x14ac:dyDescent="0.2">
      <c r="C5" s="122">
        <f>SUM(C2:C4)</f>
        <v>58488</v>
      </c>
      <c r="E5" s="87" t="s">
        <v>139</v>
      </c>
      <c r="F5" s="121">
        <v>2423.5300000000002</v>
      </c>
    </row>
    <row r="6" spans="2:8" x14ac:dyDescent="0.2">
      <c r="E6" s="87" t="s">
        <v>140</v>
      </c>
      <c r="F6" s="121">
        <v>7564.63</v>
      </c>
    </row>
    <row r="7" spans="2:8" x14ac:dyDescent="0.2">
      <c r="E7" s="87" t="s">
        <v>142</v>
      </c>
      <c r="F7" s="121">
        <v>28330.880000000001</v>
      </c>
    </row>
    <row r="8" spans="2:8" x14ac:dyDescent="0.2">
      <c r="F8" s="122">
        <f>SUM(F2:F7)</f>
        <v>60708.1</v>
      </c>
    </row>
    <row r="10" spans="2:8" x14ac:dyDescent="0.2">
      <c r="F10" s="10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F22" sqref="F22"/>
    </sheetView>
  </sheetViews>
  <sheetFormatPr defaultRowHeight="12.75" x14ac:dyDescent="0.2"/>
  <cols>
    <col min="1" max="1" width="21" customWidth="1"/>
    <col min="2" max="2" width="15.42578125" customWidth="1"/>
  </cols>
  <sheetData>
    <row r="1" spans="1:3" s="87" customFormat="1" x14ac:dyDescent="0.2">
      <c r="B1" s="124">
        <v>0.1</v>
      </c>
    </row>
    <row r="2" spans="1:3" ht="15" customHeight="1" x14ac:dyDescent="0.2">
      <c r="A2" s="120" t="s">
        <v>167</v>
      </c>
      <c r="B2" s="121">
        <f>'Water results'!C5*'Water costs pie'!B1</f>
        <v>5848.8</v>
      </c>
      <c r="C2" s="125">
        <f>B2/B$6</f>
        <v>9.872075536028653E-2</v>
      </c>
    </row>
    <row r="3" spans="1:3" x14ac:dyDescent="0.2">
      <c r="A3" s="119" t="s">
        <v>168</v>
      </c>
      <c r="B3" s="121">
        <f>'Water results'!F3+'Water results'!F4+'Water results'!F5</f>
        <v>17501.59</v>
      </c>
      <c r="C3" s="125">
        <f t="shared" ref="C3:C6" si="0">B3/B$6</f>
        <v>0.29540592682362832</v>
      </c>
    </row>
    <row r="4" spans="1:3" x14ac:dyDescent="0.2">
      <c r="A4" s="87" t="s">
        <v>140</v>
      </c>
      <c r="B4" s="121">
        <v>7564.63</v>
      </c>
      <c r="C4" s="125">
        <f t="shared" si="0"/>
        <v>0.12768191554183497</v>
      </c>
    </row>
    <row r="5" spans="1:3" x14ac:dyDescent="0.2">
      <c r="A5" s="87" t="s">
        <v>142</v>
      </c>
      <c r="B5" s="126">
        <v>28330.880000000001</v>
      </c>
      <c r="C5" s="125">
        <f t="shared" si="0"/>
        <v>0.47819140227425022</v>
      </c>
    </row>
    <row r="6" spans="1:3" x14ac:dyDescent="0.2">
      <c r="B6" s="127">
        <f>SUM(B2:B5)</f>
        <v>59245.9</v>
      </c>
      <c r="C6" s="128">
        <f t="shared" si="0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topLeftCell="A5" workbookViewId="0">
      <selection activeCell="B32" sqref="B32"/>
    </sheetView>
  </sheetViews>
  <sheetFormatPr defaultRowHeight="12.75" x14ac:dyDescent="0.2"/>
  <cols>
    <col min="1" max="1" width="1.28515625" customWidth="1"/>
    <col min="2" max="2" width="34.28515625" customWidth="1"/>
    <col min="3" max="6" width="13.28515625" customWidth="1"/>
  </cols>
  <sheetData>
    <row r="1" spans="1:6" x14ac:dyDescent="0.2">
      <c r="A1" s="38"/>
      <c r="B1" s="39"/>
      <c r="C1" s="39"/>
      <c r="D1" s="39"/>
      <c r="E1" s="39"/>
      <c r="F1" s="40"/>
    </row>
    <row r="2" spans="1:6" x14ac:dyDescent="0.2">
      <c r="A2" s="37"/>
      <c r="B2" s="132" t="s">
        <v>0</v>
      </c>
      <c r="C2" s="133"/>
      <c r="D2" s="133"/>
      <c r="E2" s="133"/>
      <c r="F2" s="134"/>
    </row>
    <row r="3" spans="1:6" ht="20.25" x14ac:dyDescent="0.3">
      <c r="A3" s="37"/>
      <c r="B3" s="135" t="s">
        <v>21</v>
      </c>
      <c r="C3" s="136"/>
      <c r="D3" s="136"/>
      <c r="E3" s="136"/>
      <c r="F3" s="137"/>
    </row>
    <row r="4" spans="1:6" x14ac:dyDescent="0.2">
      <c r="A4" s="37"/>
      <c r="B4" s="129" t="s">
        <v>22</v>
      </c>
      <c r="C4" s="130"/>
      <c r="D4" s="130"/>
      <c r="E4" s="130"/>
      <c r="F4" s="131"/>
    </row>
    <row r="5" spans="1:6" x14ac:dyDescent="0.2">
      <c r="A5" s="37"/>
      <c r="B5" s="48"/>
      <c r="C5" s="44"/>
      <c r="D5" s="44"/>
      <c r="E5" s="44"/>
      <c r="F5" s="51"/>
    </row>
    <row r="6" spans="1:6" x14ac:dyDescent="0.2">
      <c r="A6" s="45"/>
      <c r="B6" s="54"/>
      <c r="C6" s="54"/>
      <c r="D6" s="54"/>
      <c r="E6" s="54"/>
      <c r="F6" s="55"/>
    </row>
    <row r="7" spans="1:6" x14ac:dyDescent="0.2">
      <c r="A7" s="46"/>
      <c r="B7" s="49"/>
      <c r="C7" s="41"/>
      <c r="D7" s="41"/>
      <c r="E7" s="41"/>
      <c r="F7" s="52"/>
    </row>
    <row r="8" spans="1:6" x14ac:dyDescent="0.2">
      <c r="A8" s="43"/>
      <c r="B8" s="59" t="s">
        <v>23</v>
      </c>
      <c r="C8" s="60" t="s">
        <v>2</v>
      </c>
      <c r="D8" s="61"/>
      <c r="E8" s="61"/>
      <c r="F8" s="62"/>
    </row>
    <row r="9" spans="1:6" x14ac:dyDescent="0.2">
      <c r="A9" s="43"/>
      <c r="B9" s="59" t="s">
        <v>24</v>
      </c>
      <c r="C9" s="60" t="s">
        <v>2</v>
      </c>
      <c r="D9" s="61"/>
      <c r="E9" s="61"/>
      <c r="F9" s="62"/>
    </row>
    <row r="10" spans="1:6" x14ac:dyDescent="0.2">
      <c r="A10" s="43"/>
      <c r="B10" s="59" t="s">
        <v>25</v>
      </c>
      <c r="C10" s="60" t="s">
        <v>2</v>
      </c>
      <c r="D10" s="61">
        <v>1402.49</v>
      </c>
      <c r="E10" s="61"/>
      <c r="F10" s="62"/>
    </row>
    <row r="11" spans="1:6" x14ac:dyDescent="0.2">
      <c r="A11" s="43"/>
      <c r="B11" s="59" t="s">
        <v>26</v>
      </c>
      <c r="C11" s="60" t="s">
        <v>2</v>
      </c>
      <c r="D11" s="61">
        <v>16600.48</v>
      </c>
      <c r="E11" s="61"/>
      <c r="F11" s="62"/>
    </row>
    <row r="12" spans="1:6" x14ac:dyDescent="0.2">
      <c r="A12" s="43"/>
      <c r="B12" s="59" t="s">
        <v>27</v>
      </c>
      <c r="C12" s="60" t="s">
        <v>2</v>
      </c>
      <c r="D12" s="61">
        <v>46912</v>
      </c>
      <c r="E12" s="61"/>
      <c r="F12" s="62"/>
    </row>
    <row r="13" spans="1:6" x14ac:dyDescent="0.2">
      <c r="A13" s="43"/>
      <c r="B13" s="59" t="s">
        <v>28</v>
      </c>
      <c r="C13" s="60" t="s">
        <v>2</v>
      </c>
      <c r="D13" s="61">
        <v>100</v>
      </c>
      <c r="E13" s="61"/>
      <c r="F13" s="62"/>
    </row>
    <row r="14" spans="1:6" x14ac:dyDescent="0.2">
      <c r="A14" s="43"/>
      <c r="B14" s="59" t="s">
        <v>29</v>
      </c>
      <c r="C14" s="60" t="s">
        <v>2</v>
      </c>
      <c r="D14" s="61">
        <v>245</v>
      </c>
      <c r="E14" s="61"/>
      <c r="F14" s="62"/>
    </row>
    <row r="15" spans="1:6" x14ac:dyDescent="0.2">
      <c r="A15" s="43"/>
      <c r="B15" s="59" t="s">
        <v>30</v>
      </c>
      <c r="C15" s="60" t="s">
        <v>2</v>
      </c>
      <c r="D15" s="61"/>
      <c r="E15" s="61">
        <v>65259.97</v>
      </c>
      <c r="F15" s="62"/>
    </row>
    <row r="16" spans="1:6" x14ac:dyDescent="0.2">
      <c r="A16" s="43"/>
      <c r="B16" s="59" t="s">
        <v>31</v>
      </c>
      <c r="C16" s="60" t="s">
        <v>2</v>
      </c>
      <c r="D16" s="61"/>
      <c r="E16" s="61">
        <v>359.92</v>
      </c>
      <c r="F16" s="62"/>
    </row>
    <row r="17" spans="1:8" x14ac:dyDescent="0.2">
      <c r="A17" s="43"/>
      <c r="B17" s="59" t="s">
        <v>32</v>
      </c>
      <c r="C17" s="60" t="s">
        <v>2</v>
      </c>
      <c r="D17" s="61"/>
      <c r="E17" s="61"/>
      <c r="F17" s="62"/>
    </row>
    <row r="18" spans="1:8" x14ac:dyDescent="0.2">
      <c r="A18" s="43"/>
      <c r="B18" s="59" t="s">
        <v>33</v>
      </c>
      <c r="C18" s="60" t="s">
        <v>2</v>
      </c>
      <c r="D18" s="61">
        <v>87427.32</v>
      </c>
      <c r="E18" s="61"/>
      <c r="F18" s="62"/>
    </row>
    <row r="19" spans="1:8" x14ac:dyDescent="0.2">
      <c r="A19" s="43"/>
      <c r="B19" s="59" t="s">
        <v>34</v>
      </c>
      <c r="C19" s="60" t="s">
        <v>2</v>
      </c>
      <c r="D19" s="61"/>
      <c r="E19" s="61">
        <v>87427.32</v>
      </c>
      <c r="F19" s="62"/>
    </row>
    <row r="20" spans="1:8" x14ac:dyDescent="0.2">
      <c r="A20" s="43"/>
      <c r="B20" s="59" t="s">
        <v>35</v>
      </c>
      <c r="C20" s="60" t="s">
        <v>2</v>
      </c>
      <c r="D20" s="61"/>
      <c r="E20" s="61"/>
      <c r="F20" s="62"/>
    </row>
    <row r="21" spans="1:8" x14ac:dyDescent="0.2">
      <c r="A21" s="43"/>
      <c r="B21" s="59" t="s">
        <v>108</v>
      </c>
      <c r="C21" s="60" t="s">
        <v>2</v>
      </c>
      <c r="D21" s="61">
        <v>3917.35</v>
      </c>
      <c r="E21" s="61"/>
      <c r="F21" s="62"/>
    </row>
    <row r="22" spans="1:8" x14ac:dyDescent="0.2">
      <c r="A22" s="43"/>
      <c r="B22" s="59" t="s">
        <v>36</v>
      </c>
      <c r="C22" s="60" t="s">
        <v>2</v>
      </c>
      <c r="D22" s="61">
        <v>815.37</v>
      </c>
      <c r="E22" s="61"/>
      <c r="F22" s="62"/>
    </row>
    <row r="23" spans="1:8" x14ac:dyDescent="0.2">
      <c r="A23" s="43"/>
      <c r="B23" s="59" t="s">
        <v>37</v>
      </c>
      <c r="C23" s="60" t="s">
        <v>2</v>
      </c>
      <c r="D23" s="61"/>
      <c r="E23" s="61">
        <v>2225.3200000000002</v>
      </c>
      <c r="F23" s="62"/>
    </row>
    <row r="24" spans="1:8" x14ac:dyDescent="0.2">
      <c r="A24" s="43"/>
      <c r="B24" s="59" t="s">
        <v>38</v>
      </c>
      <c r="C24" s="60" t="s">
        <v>2</v>
      </c>
      <c r="D24" s="61"/>
      <c r="E24" s="61"/>
      <c r="F24" s="62">
        <v>160005.25</v>
      </c>
    </row>
    <row r="25" spans="1:8" x14ac:dyDescent="0.2">
      <c r="A25" s="43"/>
      <c r="B25" s="59" t="s">
        <v>39</v>
      </c>
      <c r="C25" s="60" t="s">
        <v>2</v>
      </c>
      <c r="D25" s="61"/>
      <c r="E25" s="61"/>
      <c r="F25" s="62"/>
    </row>
    <row r="26" spans="1:8" x14ac:dyDescent="0.2">
      <c r="A26" s="43"/>
      <c r="B26" s="59" t="s">
        <v>40</v>
      </c>
      <c r="C26" s="60" t="s">
        <v>2</v>
      </c>
      <c r="D26" s="61"/>
      <c r="E26" s="61"/>
      <c r="F26" s="62"/>
    </row>
    <row r="27" spans="1:8" x14ac:dyDescent="0.2">
      <c r="A27" s="43"/>
      <c r="B27" s="59" t="s">
        <v>41</v>
      </c>
      <c r="C27" s="60" t="s">
        <v>2</v>
      </c>
      <c r="D27" s="61">
        <v>12121.25</v>
      </c>
      <c r="E27" s="61"/>
      <c r="F27" s="62"/>
      <c r="H27" s="1"/>
    </row>
    <row r="28" spans="1:8" x14ac:dyDescent="0.2">
      <c r="A28" s="43"/>
      <c r="B28" s="59" t="s">
        <v>42</v>
      </c>
      <c r="C28" s="60" t="s">
        <v>2</v>
      </c>
      <c r="D28" s="61">
        <v>3389.42</v>
      </c>
      <c r="E28" s="61"/>
      <c r="F28" s="62"/>
    </row>
    <row r="29" spans="1:8" x14ac:dyDescent="0.2">
      <c r="A29" s="43"/>
      <c r="B29" s="59" t="s">
        <v>43</v>
      </c>
      <c r="C29" s="60" t="s">
        <v>2</v>
      </c>
      <c r="D29" s="61">
        <v>50</v>
      </c>
      <c r="E29" s="61"/>
      <c r="F29" s="62"/>
    </row>
    <row r="30" spans="1:8" x14ac:dyDescent="0.2">
      <c r="A30" s="43"/>
      <c r="B30" s="59" t="s">
        <v>44</v>
      </c>
      <c r="C30" s="60" t="s">
        <v>2</v>
      </c>
      <c r="D30" s="61">
        <v>17554.689999999999</v>
      </c>
      <c r="E30" s="61"/>
      <c r="F30" s="62"/>
    </row>
    <row r="31" spans="1:8" x14ac:dyDescent="0.2">
      <c r="A31" s="43"/>
      <c r="B31" s="59" t="s">
        <v>45</v>
      </c>
      <c r="C31" s="60" t="s">
        <v>2</v>
      </c>
      <c r="D31" s="61"/>
      <c r="E31" s="61">
        <v>33115.360000000001</v>
      </c>
      <c r="F31" s="62"/>
    </row>
    <row r="32" spans="1:8" x14ac:dyDescent="0.2">
      <c r="A32" s="43"/>
      <c r="B32" s="59" t="s">
        <v>169</v>
      </c>
      <c r="C32" s="60" t="s">
        <v>2</v>
      </c>
      <c r="D32" s="61"/>
      <c r="E32" s="61"/>
      <c r="F32" s="62"/>
    </row>
    <row r="33" spans="1:6" x14ac:dyDescent="0.2">
      <c r="A33" s="43"/>
      <c r="B33" s="59" t="s">
        <v>46</v>
      </c>
      <c r="C33" s="60" t="s">
        <v>2</v>
      </c>
      <c r="D33" s="61">
        <v>193.41</v>
      </c>
      <c r="E33" s="61"/>
      <c r="F33" s="62"/>
    </row>
    <row r="34" spans="1:6" x14ac:dyDescent="0.2">
      <c r="A34" s="43"/>
      <c r="B34" s="59" t="s">
        <v>47</v>
      </c>
      <c r="C34" s="60" t="s">
        <v>2</v>
      </c>
      <c r="D34" s="61">
        <v>-852.4</v>
      </c>
      <c r="E34" s="61"/>
      <c r="F34" s="62"/>
    </row>
    <row r="35" spans="1:6" x14ac:dyDescent="0.2">
      <c r="A35" s="43"/>
      <c r="B35" s="59" t="s">
        <v>48</v>
      </c>
      <c r="C35" s="60" t="s">
        <v>2</v>
      </c>
      <c r="D35" s="61"/>
      <c r="E35" s="61">
        <v>-658.99</v>
      </c>
      <c r="F35" s="62"/>
    </row>
    <row r="36" spans="1:6" x14ac:dyDescent="0.2">
      <c r="A36" s="43"/>
      <c r="B36" s="59" t="s">
        <v>49</v>
      </c>
      <c r="C36" s="60" t="s">
        <v>2</v>
      </c>
      <c r="D36" s="61"/>
      <c r="E36" s="61"/>
      <c r="F36" s="62">
        <v>32456.37</v>
      </c>
    </row>
    <row r="37" spans="1:6" x14ac:dyDescent="0.2">
      <c r="A37" s="43"/>
      <c r="B37" s="59" t="s">
        <v>50</v>
      </c>
      <c r="C37" s="60"/>
      <c r="D37" s="61"/>
      <c r="E37" s="61"/>
      <c r="F37" s="62">
        <v>127548.88</v>
      </c>
    </row>
    <row r="38" spans="1:6" x14ac:dyDescent="0.2">
      <c r="A38" s="43"/>
      <c r="B38" s="59" t="s">
        <v>51</v>
      </c>
      <c r="C38" s="60" t="s">
        <v>2</v>
      </c>
      <c r="D38" s="61"/>
      <c r="E38" s="61"/>
      <c r="F38" s="62"/>
    </row>
    <row r="39" spans="1:6" x14ac:dyDescent="0.2">
      <c r="A39" s="43"/>
      <c r="B39" s="59" t="s">
        <v>52</v>
      </c>
      <c r="C39" s="60" t="s">
        <v>2</v>
      </c>
      <c r="D39" s="61"/>
      <c r="E39" s="61">
        <v>133824.6</v>
      </c>
      <c r="F39" s="62"/>
    </row>
    <row r="40" spans="1:6" x14ac:dyDescent="0.2">
      <c r="A40" s="43"/>
      <c r="B40" s="59" t="s">
        <v>53</v>
      </c>
      <c r="C40" s="60" t="s">
        <v>2</v>
      </c>
      <c r="D40" s="61"/>
      <c r="E40" s="61">
        <v>-6275.72</v>
      </c>
      <c r="F40" s="62"/>
    </row>
    <row r="41" spans="1:6" x14ac:dyDescent="0.2">
      <c r="A41" s="43"/>
      <c r="B41" s="59" t="s">
        <v>54</v>
      </c>
      <c r="C41" s="60" t="s">
        <v>2</v>
      </c>
      <c r="D41" s="61"/>
      <c r="E41" s="61"/>
      <c r="F41" s="62">
        <v>127548.88</v>
      </c>
    </row>
    <row r="42" spans="1:6" x14ac:dyDescent="0.2">
      <c r="A42" s="43"/>
      <c r="B42" s="59"/>
      <c r="C42" s="60"/>
      <c r="D42" s="61"/>
      <c r="E42" s="61"/>
      <c r="F42" s="62"/>
    </row>
    <row r="43" spans="1:6" x14ac:dyDescent="0.2">
      <c r="A43" s="47"/>
      <c r="B43" s="50"/>
      <c r="C43" s="42"/>
      <c r="D43" s="42"/>
      <c r="E43" s="42"/>
      <c r="F43" s="53"/>
    </row>
    <row r="44" spans="1:6" x14ac:dyDescent="0.2">
      <c r="A44" s="37"/>
      <c r="B44" s="56"/>
      <c r="C44" s="57"/>
      <c r="D44" s="57"/>
      <c r="E44" s="57"/>
      <c r="F44" s="58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tabSelected="1" workbookViewId="0">
      <selection activeCell="C19" sqref="C19"/>
    </sheetView>
  </sheetViews>
  <sheetFormatPr defaultRowHeight="12.75" x14ac:dyDescent="0.2"/>
  <cols>
    <col min="1" max="1" width="1.140625" customWidth="1"/>
    <col min="2" max="2" width="25.42578125" customWidth="1"/>
    <col min="3" max="7" width="11.28515625" customWidth="1"/>
  </cols>
  <sheetData>
    <row r="1" spans="1:7" x14ac:dyDescent="0.2">
      <c r="A1" s="3"/>
      <c r="B1" s="4"/>
      <c r="C1" s="5"/>
      <c r="D1" s="3"/>
      <c r="E1" s="3"/>
      <c r="F1" s="6"/>
      <c r="G1" s="7"/>
    </row>
    <row r="2" spans="1:7" x14ac:dyDescent="0.2">
      <c r="A2" s="2"/>
      <c r="B2" s="132" t="s">
        <v>0</v>
      </c>
      <c r="C2" s="133"/>
      <c r="D2" s="133"/>
      <c r="E2" s="133"/>
      <c r="F2" s="133"/>
      <c r="G2" s="134"/>
    </row>
    <row r="3" spans="1:7" ht="20.25" x14ac:dyDescent="0.3">
      <c r="A3" s="2"/>
      <c r="B3" s="135" t="s">
        <v>11</v>
      </c>
      <c r="C3" s="136"/>
      <c r="D3" s="136"/>
      <c r="E3" s="136"/>
      <c r="F3" s="136"/>
      <c r="G3" s="137"/>
    </row>
    <row r="4" spans="1:7" x14ac:dyDescent="0.2">
      <c r="A4" s="2"/>
      <c r="B4" s="129" t="s">
        <v>1</v>
      </c>
      <c r="C4" s="130"/>
      <c r="D4" s="130"/>
      <c r="E4" s="130"/>
      <c r="F4" s="130"/>
      <c r="G4" s="131"/>
    </row>
    <row r="5" spans="1:7" x14ac:dyDescent="0.2">
      <c r="A5" s="2"/>
      <c r="B5" s="17"/>
      <c r="C5" s="11"/>
      <c r="D5" s="10"/>
      <c r="E5" s="10"/>
      <c r="F5" s="12"/>
      <c r="G5" s="20"/>
    </row>
    <row r="6" spans="1:7" x14ac:dyDescent="0.2">
      <c r="A6" s="14"/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</row>
    <row r="7" spans="1:7" x14ac:dyDescent="0.2">
      <c r="A7" s="15"/>
      <c r="B7" s="18"/>
      <c r="C7" s="8"/>
      <c r="D7" s="8"/>
      <c r="E7" s="8"/>
      <c r="F7" s="8"/>
      <c r="G7" s="21"/>
    </row>
    <row r="8" spans="1:7" x14ac:dyDescent="0.2">
      <c r="A8" s="9"/>
      <c r="B8" s="29" t="s">
        <v>12</v>
      </c>
      <c r="C8" s="80">
        <f t="shared" ref="C8:C11" si="0">SUM(D8:G8)</f>
        <v>451.36</v>
      </c>
      <c r="D8" s="30">
        <v>451.36</v>
      </c>
      <c r="E8" s="30">
        <v>0</v>
      </c>
      <c r="F8" s="30">
        <v>0</v>
      </c>
      <c r="G8" s="31">
        <v>0</v>
      </c>
    </row>
    <row r="9" spans="1:7" x14ac:dyDescent="0.2">
      <c r="A9" s="9"/>
      <c r="B9" s="29" t="s">
        <v>13</v>
      </c>
      <c r="C9" s="80">
        <f t="shared" si="0"/>
        <v>346.5</v>
      </c>
      <c r="D9" s="30">
        <v>346.5</v>
      </c>
      <c r="E9" s="30">
        <v>0</v>
      </c>
      <c r="F9" s="30">
        <v>0</v>
      </c>
      <c r="G9" s="31">
        <v>0</v>
      </c>
    </row>
    <row r="10" spans="1:7" x14ac:dyDescent="0.2">
      <c r="A10" s="9"/>
      <c r="B10" s="29" t="s">
        <v>14</v>
      </c>
      <c r="C10" s="80">
        <f t="shared" si="0"/>
        <v>29</v>
      </c>
      <c r="D10" s="30">
        <v>0</v>
      </c>
      <c r="E10" s="30">
        <v>0</v>
      </c>
      <c r="F10" s="30">
        <v>0</v>
      </c>
      <c r="G10" s="31">
        <v>29</v>
      </c>
    </row>
    <row r="11" spans="1:7" x14ac:dyDescent="0.2">
      <c r="A11" s="9"/>
      <c r="B11" s="29" t="s">
        <v>15</v>
      </c>
      <c r="C11" s="80">
        <f t="shared" si="0"/>
        <v>2585.19</v>
      </c>
      <c r="D11" s="30">
        <v>2585.19</v>
      </c>
      <c r="E11" s="30">
        <v>0</v>
      </c>
      <c r="F11" s="30">
        <v>0</v>
      </c>
      <c r="G11" s="31">
        <v>0</v>
      </c>
    </row>
    <row r="12" spans="1:7" s="64" customFormat="1" x14ac:dyDescent="0.2">
      <c r="A12" s="71"/>
      <c r="B12" s="79" t="s">
        <v>109</v>
      </c>
      <c r="C12" s="80">
        <f>SUM(D12:G12)</f>
        <v>250</v>
      </c>
      <c r="D12" s="80">
        <v>250</v>
      </c>
      <c r="E12" s="80">
        <v>0</v>
      </c>
      <c r="F12" s="80">
        <v>0</v>
      </c>
      <c r="G12" s="31">
        <v>0</v>
      </c>
    </row>
    <row r="13" spans="1:7" x14ac:dyDescent="0.2">
      <c r="A13" s="9"/>
      <c r="B13" s="29" t="s">
        <v>16</v>
      </c>
      <c r="C13" s="80">
        <f t="shared" ref="C13:C18" si="1">SUM(D13:G13)</f>
        <v>1295</v>
      </c>
      <c r="D13" s="30">
        <v>1295</v>
      </c>
      <c r="E13" s="30">
        <v>0</v>
      </c>
      <c r="F13" s="30">
        <v>0</v>
      </c>
      <c r="G13" s="31">
        <v>0</v>
      </c>
    </row>
    <row r="14" spans="1:7" x14ac:dyDescent="0.2">
      <c r="A14" s="9"/>
      <c r="B14" s="29" t="s">
        <v>17</v>
      </c>
      <c r="C14" s="80">
        <f t="shared" si="1"/>
        <v>1139.2</v>
      </c>
      <c r="D14" s="30">
        <v>1139.2</v>
      </c>
      <c r="E14" s="30">
        <v>0</v>
      </c>
      <c r="F14" s="30">
        <v>0</v>
      </c>
      <c r="G14" s="31">
        <v>0</v>
      </c>
    </row>
    <row r="15" spans="1:7" s="64" customFormat="1" x14ac:dyDescent="0.2">
      <c r="A15" s="71"/>
      <c r="B15" s="79" t="s">
        <v>110</v>
      </c>
      <c r="C15" s="80">
        <f t="shared" ref="C15" si="2">SUM(D15:G15)</f>
        <v>125</v>
      </c>
      <c r="D15" s="80">
        <v>125</v>
      </c>
      <c r="E15" s="80">
        <v>0</v>
      </c>
      <c r="F15" s="80">
        <v>0</v>
      </c>
      <c r="G15" s="31">
        <v>0</v>
      </c>
    </row>
    <row r="16" spans="1:7" x14ac:dyDescent="0.2">
      <c r="A16" s="9"/>
      <c r="B16" s="29" t="s">
        <v>18</v>
      </c>
      <c r="C16" s="80">
        <f t="shared" si="1"/>
        <v>5000</v>
      </c>
      <c r="D16" s="30">
        <v>0</v>
      </c>
      <c r="E16" s="30">
        <v>0</v>
      </c>
      <c r="F16" s="30">
        <v>0</v>
      </c>
      <c r="G16" s="31">
        <v>5000</v>
      </c>
    </row>
    <row r="17" spans="1:7" x14ac:dyDescent="0.2">
      <c r="A17" s="9"/>
      <c r="B17" s="29" t="s">
        <v>19</v>
      </c>
      <c r="C17" s="80">
        <f t="shared" si="1"/>
        <v>660</v>
      </c>
      <c r="D17" s="30">
        <v>660</v>
      </c>
      <c r="E17" s="30">
        <v>0</v>
      </c>
      <c r="F17" s="30">
        <v>0</v>
      </c>
      <c r="G17" s="31">
        <v>0</v>
      </c>
    </row>
    <row r="18" spans="1:7" x14ac:dyDescent="0.2">
      <c r="A18" s="9"/>
      <c r="B18" s="29" t="s">
        <v>20</v>
      </c>
      <c r="C18" s="80">
        <f t="shared" si="1"/>
        <v>240</v>
      </c>
      <c r="D18" s="30">
        <v>240</v>
      </c>
      <c r="E18" s="30">
        <v>0</v>
      </c>
      <c r="F18" s="30">
        <v>0</v>
      </c>
      <c r="G18" s="31">
        <v>0</v>
      </c>
    </row>
    <row r="19" spans="1:7" x14ac:dyDescent="0.2">
      <c r="A19" s="9"/>
      <c r="B19" s="32" t="s">
        <v>9</v>
      </c>
      <c r="C19" s="30">
        <f>SUM(C8:C18)</f>
        <v>12121.25</v>
      </c>
      <c r="D19" s="80">
        <f>SUM(D8:D18)</f>
        <v>7092.25</v>
      </c>
      <c r="E19" s="80">
        <f>SUM(E8:E18)</f>
        <v>0</v>
      </c>
      <c r="F19" s="80">
        <f>SUM(F8:F18)</f>
        <v>0</v>
      </c>
      <c r="G19" s="80">
        <f>SUM(G8:G18)</f>
        <v>5029</v>
      </c>
    </row>
    <row r="20" spans="1:7" x14ac:dyDescent="0.2">
      <c r="A20" s="9"/>
      <c r="B20" s="32" t="s">
        <v>10</v>
      </c>
      <c r="C20" s="30"/>
      <c r="D20" s="30"/>
      <c r="E20" s="30"/>
      <c r="F20" s="30"/>
      <c r="G20" s="31"/>
    </row>
    <row r="21" spans="1:7" x14ac:dyDescent="0.2">
      <c r="A21" s="16"/>
      <c r="B21" s="19"/>
      <c r="C21" s="13"/>
      <c r="D21" s="13"/>
      <c r="E21" s="13"/>
      <c r="F21" s="13"/>
      <c r="G21" s="22"/>
    </row>
    <row r="22" spans="1:7" x14ac:dyDescent="0.2">
      <c r="A22" s="2"/>
      <c r="B22" s="24"/>
      <c r="C22" s="25"/>
      <c r="D22" s="26"/>
      <c r="E22" s="26"/>
      <c r="F22" s="27"/>
      <c r="G22" s="28"/>
    </row>
  </sheetData>
  <mergeCells count="3"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 with YTD</vt:lpstr>
      <vt:lpstr>P&amp;L by activity</vt:lpstr>
      <vt:lpstr>Water results</vt:lpstr>
      <vt:lpstr>Water costs pie</vt:lpstr>
      <vt:lpstr>Balance sheet</vt:lpstr>
      <vt:lpstr>Payables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Aged Receivables (Summary)</dc:title>
  <dc:subject/>
  <dc:creator>MYOB Technology Pty Ltd</dc:creator>
  <cp:keywords/>
  <dc:description/>
  <cp:lastModifiedBy>aa</cp:lastModifiedBy>
  <cp:lastPrinted>2013-09-24T22:07:00Z</cp:lastPrinted>
  <dcterms:created xsi:type="dcterms:W3CDTF">1997-08-18T19:59:51Z</dcterms:created>
  <dcterms:modified xsi:type="dcterms:W3CDTF">2018-10-14T07:39:41Z</dcterms:modified>
</cp:coreProperties>
</file>